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S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/>
  <c r="I30" i="1" s="1"/>
  <c r="W30" i="1"/>
  <c r="V30" i="1"/>
  <c r="U30" i="1" s="1"/>
  <c r="N30" i="1"/>
  <c r="L30" i="1"/>
  <c r="H30" i="1"/>
  <c r="AV30" i="1" s="1"/>
  <c r="BU29" i="1"/>
  <c r="BT29" i="1"/>
  <c r="BR29" i="1"/>
  <c r="BG29" i="1"/>
  <c r="BF29" i="1"/>
  <c r="BE29" i="1"/>
  <c r="BD29" i="1"/>
  <c r="BH29" i="1" s="1"/>
  <c r="BI29" i="1" s="1"/>
  <c r="BC29" i="1"/>
  <c r="AX29" i="1" s="1"/>
  <c r="AZ29" i="1"/>
  <c r="AS29" i="1"/>
  <c r="AM29" i="1"/>
  <c r="AL29" i="1"/>
  <c r="AG29" i="1"/>
  <c r="AE29" i="1"/>
  <c r="I29" i="1" s="1"/>
  <c r="W29" i="1"/>
  <c r="V29" i="1"/>
  <c r="U29" i="1"/>
  <c r="N29" i="1"/>
  <c r="BU28" i="1"/>
  <c r="BT28" i="1"/>
  <c r="BR28" i="1"/>
  <c r="BS28" i="1" s="1"/>
  <c r="Q28" i="1" s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/>
  <c r="W28" i="1"/>
  <c r="V28" i="1"/>
  <c r="N28" i="1"/>
  <c r="G28" i="1"/>
  <c r="Y28" i="1" s="1"/>
  <c r="BU27" i="1"/>
  <c r="BT27" i="1"/>
  <c r="BR27" i="1"/>
  <c r="BS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G27" i="1" s="1"/>
  <c r="Y27" i="1" s="1"/>
  <c r="W27" i="1"/>
  <c r="V27" i="1"/>
  <c r="N27" i="1"/>
  <c r="BU26" i="1"/>
  <c r="BT26" i="1"/>
  <c r="BR26" i="1"/>
  <c r="BS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I26" i="1" s="1"/>
  <c r="W26" i="1"/>
  <c r="U26" i="1" s="1"/>
  <c r="V26" i="1"/>
  <c r="N26" i="1"/>
  <c r="L26" i="1"/>
  <c r="BU25" i="1"/>
  <c r="BT25" i="1"/>
  <c r="BR25" i="1"/>
  <c r="BS25" i="1" s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/>
  <c r="W25" i="1"/>
  <c r="U25" i="1" s="1"/>
  <c r="V25" i="1"/>
  <c r="N25" i="1"/>
  <c r="BU24" i="1"/>
  <c r="BT24" i="1"/>
  <c r="BR24" i="1"/>
  <c r="BS24" i="1" s="1"/>
  <c r="Q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/>
  <c r="W24" i="1"/>
  <c r="V24" i="1"/>
  <c r="U24" i="1" s="1"/>
  <c r="N24" i="1"/>
  <c r="G24" i="1"/>
  <c r="Y24" i="1" s="1"/>
  <c r="BU23" i="1"/>
  <c r="BT23" i="1"/>
  <c r="BR23" i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L23" i="1" s="1"/>
  <c r="W23" i="1"/>
  <c r="V23" i="1"/>
  <c r="U23" i="1" s="1"/>
  <c r="N23" i="1"/>
  <c r="H23" i="1"/>
  <c r="AV23" i="1" s="1"/>
  <c r="BU22" i="1"/>
  <c r="BT22" i="1"/>
  <c r="BR22" i="1"/>
  <c r="BS22" i="1" s="1"/>
  <c r="AU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I22" i="1" s="1"/>
  <c r="W22" i="1"/>
  <c r="U22" i="1" s="1"/>
  <c r="V22" i="1"/>
  <c r="N22" i="1"/>
  <c r="L22" i="1"/>
  <c r="BU21" i="1"/>
  <c r="BT21" i="1"/>
  <c r="BR21" i="1"/>
  <c r="BS21" i="1" s="1"/>
  <c r="AU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/>
  <c r="AF21" i="1" s="1"/>
  <c r="W21" i="1"/>
  <c r="V21" i="1"/>
  <c r="U21" i="1" s="1"/>
  <c r="N21" i="1"/>
  <c r="BU20" i="1"/>
  <c r="BT20" i="1"/>
  <c r="BR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/>
  <c r="W20" i="1"/>
  <c r="V20" i="1"/>
  <c r="U20" i="1" s="1"/>
  <c r="N20" i="1"/>
  <c r="G20" i="1"/>
  <c r="Y20" i="1" s="1"/>
  <c r="BU19" i="1"/>
  <c r="BT19" i="1"/>
  <c r="BR19" i="1"/>
  <c r="BS19" i="1" s="1"/>
  <c r="AU19" i="1" s="1"/>
  <c r="AW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/>
  <c r="N19" i="1"/>
  <c r="G19" i="1" l="1"/>
  <c r="I19" i="1"/>
  <c r="H19" i="1"/>
  <c r="AV19" i="1" s="1"/>
  <c r="AY19" i="1" s="1"/>
  <c r="L19" i="1"/>
  <c r="AW22" i="1"/>
  <c r="AU25" i="1"/>
  <c r="AW25" i="1" s="1"/>
  <c r="Q25" i="1"/>
  <c r="AF29" i="1"/>
  <c r="AW21" i="1"/>
  <c r="H22" i="1"/>
  <c r="AV22" i="1" s="1"/>
  <c r="AY22" i="1" s="1"/>
  <c r="H26" i="1"/>
  <c r="AV26" i="1" s="1"/>
  <c r="BS29" i="1"/>
  <c r="AY23" i="1"/>
  <c r="H27" i="1"/>
  <c r="AV27" i="1" s="1"/>
  <c r="AY27" i="1" s="1"/>
  <c r="Q19" i="1"/>
  <c r="R19" i="1" s="1"/>
  <c r="S19" i="1" s="1"/>
  <c r="BS23" i="1"/>
  <c r="AU23" i="1" s="1"/>
  <c r="U27" i="1"/>
  <c r="U28" i="1"/>
  <c r="AU30" i="1"/>
  <c r="AW30" i="1" s="1"/>
  <c r="Q30" i="1"/>
  <c r="AU29" i="1"/>
  <c r="AW29" i="1" s="1"/>
  <c r="Q29" i="1"/>
  <c r="AU26" i="1"/>
  <c r="AW26" i="1" s="1"/>
  <c r="Q26" i="1"/>
  <c r="Y19" i="1"/>
  <c r="Z24" i="1"/>
  <c r="I20" i="1"/>
  <c r="L20" i="1"/>
  <c r="H20" i="1"/>
  <c r="AV20" i="1" s="1"/>
  <c r="AU28" i="1"/>
  <c r="AW28" i="1" s="1"/>
  <c r="AF19" i="1"/>
  <c r="I21" i="1"/>
  <c r="Q21" i="1"/>
  <c r="Q22" i="1"/>
  <c r="G22" i="1"/>
  <c r="AF22" i="1"/>
  <c r="O24" i="1"/>
  <c r="M24" i="1" s="1"/>
  <c r="P24" i="1" s="1"/>
  <c r="I24" i="1"/>
  <c r="L24" i="1"/>
  <c r="H24" i="1"/>
  <c r="AV24" i="1" s="1"/>
  <c r="L25" i="1"/>
  <c r="H25" i="1"/>
  <c r="AV25" i="1" s="1"/>
  <c r="AY25" i="1" s="1"/>
  <c r="G25" i="1"/>
  <c r="AF27" i="1"/>
  <c r="I27" i="1"/>
  <c r="I28" i="1"/>
  <c r="L28" i="1"/>
  <c r="H28" i="1"/>
  <c r="AV28" i="1" s="1"/>
  <c r="L29" i="1"/>
  <c r="H29" i="1"/>
  <c r="AV29" i="1" s="1"/>
  <c r="AY29" i="1" s="1"/>
  <c r="G29" i="1"/>
  <c r="L21" i="1"/>
  <c r="H21" i="1"/>
  <c r="AV21" i="1" s="1"/>
  <c r="AY21" i="1" s="1"/>
  <c r="G21" i="1"/>
  <c r="AF23" i="1"/>
  <c r="I23" i="1"/>
  <c r="AU24" i="1"/>
  <c r="AW24" i="1" s="1"/>
  <c r="BS20" i="1"/>
  <c r="G23" i="1"/>
  <c r="AW23" i="1"/>
  <c r="Q23" i="1"/>
  <c r="R24" i="1"/>
  <c r="S24" i="1" s="1"/>
  <c r="I25" i="1"/>
  <c r="AF25" i="1"/>
  <c r="G26" i="1"/>
  <c r="AF26" i="1"/>
  <c r="L27" i="1"/>
  <c r="Q27" i="1"/>
  <c r="R28" i="1"/>
  <c r="S28" i="1" s="1"/>
  <c r="O28" i="1" s="1"/>
  <c r="M28" i="1" s="1"/>
  <c r="P28" i="1" s="1"/>
  <c r="J28" i="1" s="1"/>
  <c r="K28" i="1" s="1"/>
  <c r="G30" i="1"/>
  <c r="AF30" i="1"/>
  <c r="Z19" i="1" l="1"/>
  <c r="O19" i="1"/>
  <c r="M19" i="1" s="1"/>
  <c r="P19" i="1" s="1"/>
  <c r="J19" i="1" s="1"/>
  <c r="K19" i="1" s="1"/>
  <c r="AY30" i="1"/>
  <c r="R22" i="1"/>
  <c r="S22" i="1" s="1"/>
  <c r="J24" i="1"/>
  <c r="K24" i="1" s="1"/>
  <c r="R21" i="1"/>
  <c r="S21" i="1" s="1"/>
  <c r="R29" i="1"/>
  <c r="S29" i="1" s="1"/>
  <c r="O29" i="1" s="1"/>
  <c r="M29" i="1" s="1"/>
  <c r="P29" i="1" s="1"/>
  <c r="J29" i="1" s="1"/>
  <c r="K29" i="1" s="1"/>
  <c r="R30" i="1"/>
  <c r="S30" i="1" s="1"/>
  <c r="Y26" i="1"/>
  <c r="T24" i="1"/>
  <c r="X24" i="1" s="1"/>
  <c r="AA24" i="1"/>
  <c r="AB24" i="1" s="1"/>
  <c r="Y23" i="1"/>
  <c r="Y29" i="1"/>
  <c r="AY24" i="1"/>
  <c r="AA19" i="1"/>
  <c r="AB19" i="1" s="1"/>
  <c r="T19" i="1"/>
  <c r="X19" i="1" s="1"/>
  <c r="Y30" i="1"/>
  <c r="O21" i="1"/>
  <c r="M21" i="1" s="1"/>
  <c r="P21" i="1" s="1"/>
  <c r="J21" i="1" s="1"/>
  <c r="K21" i="1" s="1"/>
  <c r="Y21" i="1"/>
  <c r="AY28" i="1"/>
  <c r="T28" i="1"/>
  <c r="X28" i="1" s="1"/>
  <c r="AA28" i="1"/>
  <c r="R27" i="1"/>
  <c r="S27" i="1" s="1"/>
  <c r="R23" i="1"/>
  <c r="S23" i="1" s="1"/>
  <c r="O23" i="1" s="1"/>
  <c r="M23" i="1" s="1"/>
  <c r="P23" i="1" s="1"/>
  <c r="J23" i="1" s="1"/>
  <c r="K23" i="1" s="1"/>
  <c r="Q20" i="1"/>
  <c r="AU20" i="1"/>
  <c r="AW20" i="1" s="1"/>
  <c r="AY26" i="1"/>
  <c r="R25" i="1"/>
  <c r="S25" i="1" s="1"/>
  <c r="O25" i="1" s="1"/>
  <c r="M25" i="1" s="1"/>
  <c r="P25" i="1" s="1"/>
  <c r="J25" i="1" s="1"/>
  <c r="K25" i="1" s="1"/>
  <c r="Y25" i="1"/>
  <c r="O22" i="1"/>
  <c r="M22" i="1" s="1"/>
  <c r="P22" i="1" s="1"/>
  <c r="J22" i="1" s="1"/>
  <c r="K22" i="1" s="1"/>
  <c r="Y22" i="1"/>
  <c r="R26" i="1"/>
  <c r="S26" i="1" s="1"/>
  <c r="O26" i="1" s="1"/>
  <c r="M26" i="1" s="1"/>
  <c r="P26" i="1" s="1"/>
  <c r="J26" i="1" s="1"/>
  <c r="K26" i="1" s="1"/>
  <c r="Z28" i="1"/>
  <c r="AY20" i="1" l="1"/>
  <c r="AB28" i="1"/>
  <c r="T29" i="1"/>
  <c r="X29" i="1" s="1"/>
  <c r="AA29" i="1"/>
  <c r="Z29" i="1"/>
  <c r="AA23" i="1"/>
  <c r="T23" i="1"/>
  <c r="X23" i="1" s="1"/>
  <c r="Z23" i="1"/>
  <c r="T25" i="1"/>
  <c r="X25" i="1" s="1"/>
  <c r="AA25" i="1"/>
  <c r="Z25" i="1"/>
  <c r="R20" i="1"/>
  <c r="S20" i="1" s="1"/>
  <c r="AA27" i="1"/>
  <c r="T27" i="1"/>
  <c r="X27" i="1" s="1"/>
  <c r="Z27" i="1"/>
  <c r="O27" i="1"/>
  <c r="M27" i="1" s="1"/>
  <c r="P27" i="1" s="1"/>
  <c r="J27" i="1" s="1"/>
  <c r="K27" i="1" s="1"/>
  <c r="AA30" i="1"/>
  <c r="T30" i="1"/>
  <c r="X30" i="1" s="1"/>
  <c r="Z30" i="1"/>
  <c r="AA26" i="1"/>
  <c r="AB26" i="1" s="1"/>
  <c r="T26" i="1"/>
  <c r="X26" i="1" s="1"/>
  <c r="Z26" i="1"/>
  <c r="O30" i="1"/>
  <c r="M30" i="1" s="1"/>
  <c r="P30" i="1" s="1"/>
  <c r="J30" i="1" s="1"/>
  <c r="K30" i="1" s="1"/>
  <c r="T21" i="1"/>
  <c r="X21" i="1" s="1"/>
  <c r="AA21" i="1"/>
  <c r="Z21" i="1"/>
  <c r="AA22" i="1"/>
  <c r="T22" i="1"/>
  <c r="X22" i="1" s="1"/>
  <c r="Z22" i="1"/>
  <c r="AB25" i="1" l="1"/>
  <c r="AB21" i="1"/>
  <c r="AB30" i="1"/>
  <c r="AB27" i="1"/>
  <c r="T20" i="1"/>
  <c r="X20" i="1" s="1"/>
  <c r="AA20" i="1"/>
  <c r="Z20" i="1"/>
  <c r="O20" i="1"/>
  <c r="M20" i="1" s="1"/>
  <c r="P20" i="1" s="1"/>
  <c r="J20" i="1" s="1"/>
  <c r="K20" i="1" s="1"/>
  <c r="AB29" i="1"/>
  <c r="AB22" i="1"/>
  <c r="AB23" i="1"/>
  <c r="AB20" i="1" l="1"/>
</calcChain>
</file>

<file path=xl/sharedStrings.xml><?xml version="1.0" encoding="utf-8"?>
<sst xmlns="http://schemas.openxmlformats.org/spreadsheetml/2006/main" count="677" uniqueCount="361">
  <si>
    <t>File opened</t>
  </si>
  <si>
    <t>2020-09-11 07:20:58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</si>
  <si>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</si>
  <si>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</si>
  <si>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</si>
  <si>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</si>
  <si>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</si>
  <si>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</si>
  <si>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</si>
  <si>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</si>
  <si>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</si>
  <si>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</si>
  <si>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</si>
  <si>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{"co2bzero": "0.931309", "flowazero": "0.31688", "co2aspanconc2": "298.9", "oxygen": "21", "tbzero": "0.0729084", "h2oaspan2b": "0.102286", "h2oazero": "1.03379", "h2oaspan2": "0", "h2obspan2": "0", "h2obspan2a": "0.099086", "h2oaspan1": "1.04034", "h2obzero": "1.00493", "h2obspan2b": "0.102276", "co2bspanconc2": "298.9", "h2oaspan2a": "0.0983196", "h2oaspanconc2": "0", "co2bspan2b": "0.185009", "co2aspan2": "-0.0272619", "ssa_ref": "40350.2", "co2azero": "0.929293", "co2bspan1": "0.960927", "co2bspan2a": "0.193642", "co2aspanconc1": "993", "chamberpressurezero": "2.6448", "co2aspan2b": "0.184993", "h2obspanconc1": "19.41", "flowmeterzero": "1.00721", "flowbzero": "0.29228", "co2bspan2": "-0.0284272", "co2bspanconc1": "993", "ssb_ref": "38583.5", "tazero": "0.0108032", "h2oaspanconc1": "19.41", "co2aspan2a": "0.192577", "co2aspan1": "0.965871", "h2obspan1": "1.0322", "h2obspanconc2":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</si>
  <si>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</si>
  <si>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</si>
  <si>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</si>
  <si>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</si>
  <si>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</si>
  <si>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</si>
  <si>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</si>
  <si>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</si>
  <si>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</si>
  <si>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07:20:58</t>
  </si>
  <si>
    <t>Stability Definition:	CO2_r (Meas): Slp&lt;0.1 Per=20	CO2_s (Meas): Slp&lt;1 Per=20	H2O_r (Meas): Slp&lt;0.5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</si>
  <si>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</si>
  <si>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</si>
  <si>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</si>
  <si>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</si>
  <si>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</si>
  <si>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</si>
  <si>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</si>
  <si>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</si>
  <si>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</si>
  <si>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</si>
  <si>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</si>
  <si>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</si>
  <si>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</si>
  <si>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</si>
  <si>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</si>
  <si>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</si>
  <si>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</si>
  <si>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</si>
  <si>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</si>
  <si>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</si>
  <si>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</si>
  <si>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</si>
  <si>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</si>
  <si>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</si>
  <si>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</si>
  <si>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</si>
  <si>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</si>
  <si>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</si>
  <si>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</si>
  <si>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</si>
  <si>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</si>
  <si>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</si>
  <si>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</si>
  <si>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</si>
  <si>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</si>
  <si>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</si>
  <si>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</si>
  <si>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</si>
  <si>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</si>
  <si>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</si>
  <si>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</si>
  <si>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</si>
  <si>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</si>
  <si>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</si>
  <si>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</si>
  <si>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</si>
  <si>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</si>
  <si>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</si>
  <si>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</si>
  <si>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</si>
  <si>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</si>
  <si>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</si>
  <si>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</si>
  <si>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</si>
  <si>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</si>
  <si>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</si>
  <si>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</si>
  <si>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</si>
  <si>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</si>
  <si>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</si>
  <si>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</si>
  <si>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</si>
  <si>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</si>
  <si>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</si>
  <si>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</si>
  <si>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</si>
  <si>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</si>
  <si>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</si>
  <si>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</si>
  <si>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</si>
  <si>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</si>
  <si>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</si>
  <si>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</si>
  <si>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</si>
  <si>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</si>
  <si>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</si>
  <si>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</si>
  <si>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</si>
  <si>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</si>
  <si>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</si>
  <si>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</si>
  <si>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</si>
  <si>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</si>
  <si>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</si>
  <si>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</si>
  <si>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</si>
  <si>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</si>
  <si>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</si>
  <si>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</si>
  <si>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</si>
  <si>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</si>
  <si>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</si>
  <si>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</si>
  <si>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</si>
  <si>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</si>
  <si>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</si>
  <si>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</si>
  <si>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</si>
  <si>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</si>
  <si>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</si>
  <si>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</si>
  <si>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</si>
  <si>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</si>
  <si>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</si>
  <si>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</si>
  <si>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</si>
  <si>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</si>
  <si>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</si>
  <si>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</si>
  <si>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</si>
  <si>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</si>
  <si>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</si>
  <si>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</si>
  <si>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</si>
  <si>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</si>
  <si>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</si>
  <si>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</si>
  <si>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</si>
  <si>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</si>
  <si>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</si>
  <si>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</si>
  <si>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</si>
  <si>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</si>
  <si>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</si>
  <si>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</si>
  <si>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</si>
  <si>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</si>
  <si>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</si>
  <si>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</si>
  <si>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</si>
  <si>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</si>
  <si>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</si>
  <si>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</si>
  <si>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</si>
  <si>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</si>
  <si>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</si>
  <si>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</si>
  <si>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</si>
  <si>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</si>
  <si>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</si>
  <si>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</si>
  <si>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</si>
  <si>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</si>
  <si>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</si>
  <si>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</si>
  <si>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</si>
  <si>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</si>
  <si>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</si>
  <si>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</si>
  <si>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</si>
  <si>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</si>
  <si>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</si>
  <si>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</si>
  <si>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</si>
  <si>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</si>
  <si>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</si>
  <si>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</si>
  <si>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</si>
  <si>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</si>
  <si>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</si>
  <si>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</si>
  <si>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</si>
  <si>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</si>
  <si>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</si>
  <si>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</si>
  <si>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</si>
  <si>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</si>
  <si>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</si>
  <si>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</si>
  <si>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</si>
  <si>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</si>
  <si>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</si>
  <si>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</si>
  <si>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</si>
  <si>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</si>
  <si>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</si>
  <si>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</si>
  <si>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</si>
  <si>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</si>
  <si>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</si>
  <si>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</si>
  <si>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</si>
  <si>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</si>
  <si>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</si>
  <si>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</si>
  <si>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</si>
  <si>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</si>
  <si>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</si>
  <si>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</si>
  <si>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</si>
  <si>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</si>
  <si>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</si>
  <si>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</si>
  <si>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</si>
  <si>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</si>
  <si>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</si>
  <si>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</si>
  <si>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</si>
  <si>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</si>
  <si>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</si>
  <si>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</si>
  <si>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</si>
  <si>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</si>
  <si>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</si>
  <si>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</si>
  <si>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</si>
  <si>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</si>
  <si>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</si>
  <si>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</si>
  <si>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</si>
  <si>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</si>
  <si>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</si>
  <si>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</si>
  <si>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</si>
  <si>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</si>
  <si>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</si>
  <si>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</si>
  <si>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</si>
  <si>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</si>
  <si>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</si>
  <si>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</si>
  <si>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</si>
  <si>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</si>
  <si>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</si>
  <si>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</si>
  <si>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</si>
  <si>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</si>
  <si>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</si>
  <si>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</si>
  <si>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</si>
  <si>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</si>
  <si>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</si>
  <si>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</si>
  <si>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</si>
  <si>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</si>
  <si>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</si>
  <si>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</si>
  <si>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</si>
  <si>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</si>
  <si>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</si>
  <si>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</si>
  <si>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</si>
  <si>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</si>
  <si>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</si>
  <si>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</si>
  <si>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</si>
  <si>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</si>
  <si>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</si>
  <si>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</si>
  <si>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</si>
  <si>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</si>
  <si>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</si>
  <si>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</si>
  <si>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</si>
  <si>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</si>
  <si>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</si>
  <si>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</si>
  <si>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</si>
  <si>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</si>
  <si>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</si>
  <si>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</si>
  <si>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</si>
  <si>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</si>
  <si>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</si>
  <si>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</si>
  <si>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</si>
  <si>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</si>
  <si>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</si>
  <si>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</si>
  <si>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</si>
  <si>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</si>
  <si>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</si>
  <si>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</si>
  <si>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MPF-1663-20200909-13_53_51</t>
  </si>
  <si>
    <t>0: Broadleaf</t>
  </si>
  <si>
    <t>20200911 07:57:04</t>
  </si>
  <si>
    <t>07:57:04</t>
  </si>
  <si>
    <t>MPF-1666-20200911-07_56_47</t>
  </si>
  <si>
    <t>DARK-1667-20200911-07_56_48</t>
  </si>
  <si>
    <t>07:56:37</t>
  </si>
  <si>
    <t>4/4</t>
  </si>
  <si>
    <t>20200911 07:58:46</t>
  </si>
  <si>
    <t>07:58:46</t>
  </si>
  <si>
    <t>MPF-1668-20200911-07_58_29</t>
  </si>
  <si>
    <t>DARK-1669-20200911-07_58_30</t>
  </si>
  <si>
    <t>07:58:16</t>
  </si>
  <si>
    <t>20200911 08:00:19</t>
  </si>
  <si>
    <t>08:00:19</t>
  </si>
  <si>
    <t>MPF-1670-20200911-08_00_02</t>
  </si>
  <si>
    <t>DARK-1671-20200911-08_00_03</t>
  </si>
  <si>
    <t>07:59:48</t>
  </si>
  <si>
    <t>20200911 08:01:45</t>
  </si>
  <si>
    <t>08:01:45</t>
  </si>
  <si>
    <t>MPF-1672-20200911-08_01_28</t>
  </si>
  <si>
    <t>DARK-1673-20200911-08_01_29</t>
  </si>
  <si>
    <t>08:01:19</t>
  </si>
  <si>
    <t>20200911 08:03:22</t>
  </si>
  <si>
    <t>08:03:22</t>
  </si>
  <si>
    <t>MPF-1674-20200911-08_03_05</t>
  </si>
  <si>
    <t>DARK-1675-20200911-08_03_06</t>
  </si>
  <si>
    <t>08:02:50</t>
  </si>
  <si>
    <t>20200911 08:04:55</t>
  </si>
  <si>
    <t>08:04:55</t>
  </si>
  <si>
    <t>MPF-1676-20200911-08_04_37</t>
  </si>
  <si>
    <t>DARK-1677-20200911-08_04_39</t>
  </si>
  <si>
    <t>08:04:22</t>
  </si>
  <si>
    <t>20200911 08:06:30</t>
  </si>
  <si>
    <t>08:06:30</t>
  </si>
  <si>
    <t>MPF-1678-20200911-08_06_12</t>
  </si>
  <si>
    <t>DARK-1679-20200911-08_06_14</t>
  </si>
  <si>
    <t>08:06:02</t>
  </si>
  <si>
    <t>20200911 08:08:07</t>
  </si>
  <si>
    <t>08:08:07</t>
  </si>
  <si>
    <t>MPF-1680-20200911-08_07_49</t>
  </si>
  <si>
    <t>DARK-1681-20200911-08_07_51</t>
  </si>
  <si>
    <t>08:07:29</t>
  </si>
  <si>
    <t>20200911 08:09:17</t>
  </si>
  <si>
    <t>08:09:17</t>
  </si>
  <si>
    <t>MPF-1682-20200911-08_08_59</t>
  </si>
  <si>
    <t>DARK-1683-20200911-08_09_01</t>
  </si>
  <si>
    <t>08:09:45</t>
  </si>
  <si>
    <t>20200911 08:11:02</t>
  </si>
  <si>
    <t>08:11:02</t>
  </si>
  <si>
    <t>MPF-1684-20200911-08_10_44</t>
  </si>
  <si>
    <t>DARK-1685-20200911-08_10_46</t>
  </si>
  <si>
    <t>08:11:30</t>
  </si>
  <si>
    <t>20200911 08:12:41</t>
  </si>
  <si>
    <t>08:12:41</t>
  </si>
  <si>
    <t>MPF-1686-20200911-08_12_23</t>
  </si>
  <si>
    <t>-</t>
  </si>
  <si>
    <t>08:12:55</t>
  </si>
  <si>
    <t>20200911 08:35:17</t>
  </si>
  <si>
    <t>08:35:17</t>
  </si>
  <si>
    <t>MPF-1687-20200911-08_35_00</t>
  </si>
  <si>
    <t>08:35:36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</si>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</sst>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1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360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1599829024.5999999</v>
      </c>
      <c r="C19">
        <v>1862.0999999046301</v>
      </c>
      <c r="D19" t="s">
        <v>300</v>
      </c>
      <c r="E19" t="s">
        <v>301</v>
      </c>
      <c r="F19">
        <v>1599829024.5999999</v>
      </c>
      <c r="G19">
        <f t="shared" ref="G19:G30" si="0">CF19*AE19*(CB19-CC19)/(100*BV19*(1000-AE19*CB19))</f>
        <v>4.1125022550067992E-3</v>
      </c>
      <c r="H19">
        <f t="shared" ref="H19:H30" si="1">CF19*AE19*(CA19-BZ19*(1000-AE19*CC19)/(1000-AE19*CB19))/(100*BV19)</f>
        <v>22.512283341423611</v>
      </c>
      <c r="I19">
        <f t="shared" ref="I19:I30" si="2">BZ19 - IF(AE19&gt;1, H19*BV19*100/(AG19*CN19), 0)</f>
        <v>371.13400000000001</v>
      </c>
      <c r="J19">
        <f t="shared" ref="J19:J30" si="3">((P19-G19/2)*I19-H19)/(P19+G19/2)</f>
        <v>261.52983081338522</v>
      </c>
      <c r="K19">
        <f t="shared" ref="K19:K30" si="4">J19*(CG19+CH19)/1000</f>
        <v>26.585345243758532</v>
      </c>
      <c r="L19">
        <f t="shared" ref="L19:L30" si="5">(BZ19 - IF(AE19&gt;1, H19*BV19*100/(AG19*CN19), 0))*(CG19+CH19)/1000</f>
        <v>37.726960213336</v>
      </c>
      <c r="M19">
        <f t="shared" ref="M19:M30" si="6">2/((1/O19-1/N19)+SIGN(O19)*SQRT((1/O19-1/N19)*(1/O19-1/N19) + 4*BW19/((BW19+1)*(BW19+1))*(2*1/O19*1/N19-1/N19*1/N19)))</f>
        <v>0.36813316170080745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2.9548856185532726</v>
      </c>
      <c r="O19">
        <f t="shared" ref="O19:O30" si="8">G19*(1000-(1000*0.61365*EXP(17.502*S19/(240.97+S19))/(CG19+CH19)+CB19)/2)/(1000*0.61365*EXP(17.502*S19/(240.97+S19))/(CG19+CH19)-CB19)</f>
        <v>0.34441968837319109</v>
      </c>
      <c r="P19">
        <f t="shared" ref="P19:P30" si="9">1/((BW19+1)/(M19/1.6)+1/(N19/1.37)) + BW19/((BW19+1)/(M19/1.6) + BW19/(N19/1.37))</f>
        <v>0.21726544923961158</v>
      </c>
      <c r="Q19">
        <f t="shared" ref="Q19:Q30" si="10">(BS19*BU19)</f>
        <v>209.73145312107684</v>
      </c>
      <c r="R19">
        <f t="shared" ref="R19:R30" si="11">(CI19+(Q19+2*0.95*0.0000000567*(((CI19+$B$9)+273)^4-(CI19+273)^4)-44100*G19)/(1.84*29.3*N19+8*0.95*0.0000000567*(CI19+273)^3))</f>
        <v>24.072113262997661</v>
      </c>
      <c r="S19">
        <f t="shared" ref="S19:S30" si="12">($C$9*CJ19+$D$9*CK19+$E$9*R19)</f>
        <v>22.9892</v>
      </c>
      <c r="T19">
        <f t="shared" ref="T19:T30" si="13">0.61365*EXP(17.502*S19/(240.97+S19))</f>
        <v>2.8178790545481487</v>
      </c>
      <c r="U19">
        <f t="shared" ref="U19:U30" si="14">(V19/W19*100)</f>
        <v>54.755604989258863</v>
      </c>
      <c r="V19">
        <f t="shared" ref="V19:V30" si="15">CB19*(CG19+CH19)/1000</f>
        <v>1.6306597066455999</v>
      </c>
      <c r="W19">
        <f t="shared" ref="W19:W30" si="16">0.61365*EXP(17.502*CI19/(240.97+CI19))</f>
        <v>2.9780690158851835</v>
      </c>
      <c r="X19">
        <f t="shared" ref="X19:X30" si="17">(T19-CB19*(CG19+CH19)/1000)</f>
        <v>1.1872193479025488</v>
      </c>
      <c r="Y19">
        <f t="shared" ref="Y19:Y30" si="18">(-G19*44100)</f>
        <v>-181.36134944579985</v>
      </c>
      <c r="Z19">
        <f t="shared" ref="Z19:Z30" si="19">2*29.3*N19*0.92*(CI19-S19)</f>
        <v>146.01785709225902</v>
      </c>
      <c r="AA19">
        <f t="shared" ref="AA19:AA30" si="20">2*0.95*0.0000000567*(((CI19+$B$9)+273)^4-(S19+273)^4)</f>
        <v>10.290131356140201</v>
      </c>
      <c r="AB19">
        <f t="shared" ref="AB19:AB30" si="21">Q19+AA19+Y19+Z19</f>
        <v>184.67809212367621</v>
      </c>
      <c r="AC19">
        <v>15</v>
      </c>
      <c r="AD19">
        <v>3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54205.922690658444</v>
      </c>
      <c r="AH19" t="s">
        <v>298</v>
      </c>
      <c r="AI19">
        <v>10324.299999999999</v>
      </c>
      <c r="AJ19">
        <v>766.93679999999995</v>
      </c>
      <c r="AK19">
        <v>3258.24</v>
      </c>
      <c r="AL19">
        <f t="shared" ref="AL19:AL30" si="25">AK19-AJ19</f>
        <v>2491.3031999999998</v>
      </c>
      <c r="AM19">
        <f t="shared" ref="AM19:AM30" si="26">AL19/AK19</f>
        <v>0.76461623453152627</v>
      </c>
      <c r="AN19">
        <v>-1.2721081925369599</v>
      </c>
      <c r="AO19" t="s">
        <v>302</v>
      </c>
      <c r="AP19">
        <v>10316.700000000001</v>
      </c>
      <c r="AQ19">
        <v>866.09900000000005</v>
      </c>
      <c r="AR19">
        <v>1208.53</v>
      </c>
      <c r="AS19">
        <f t="shared" ref="AS19:AS30" si="27">1-AQ19/AR19</f>
        <v>0.28334505556337031</v>
      </c>
      <c r="AT19">
        <v>0.5</v>
      </c>
      <c r="AU19">
        <f t="shared" ref="AU19:AU30" si="28">BS19</f>
        <v>1093.1876989622617</v>
      </c>
      <c r="AV19">
        <f t="shared" ref="AV19:AV30" si="29">H19</f>
        <v>22.512283341423611</v>
      </c>
      <c r="AW19">
        <f t="shared" ref="AW19:AW30" si="30">AS19*AT19*AU19</f>
        <v>154.87466465182749</v>
      </c>
      <c r="AX19">
        <f t="shared" ref="AX19:AX30" si="31">BC19/AR19</f>
        <v>0.50030201980918965</v>
      </c>
      <c r="AY19">
        <f t="shared" ref="AY19:AY30" si="32">(AV19-AN19)/AU19</f>
        <v>2.1756914715138631E-2</v>
      </c>
      <c r="AZ19">
        <f t="shared" ref="AZ19:AZ30" si="33">(AK19-AR19)/AR19</f>
        <v>1.6960356797100611</v>
      </c>
      <c r="BA19" t="s">
        <v>303</v>
      </c>
      <c r="BB19">
        <v>603.9</v>
      </c>
      <c r="BC19">
        <f t="shared" ref="BC19:BC30" si="34">AR19-BB19</f>
        <v>604.63</v>
      </c>
      <c r="BD19">
        <f t="shared" ref="BD19:BD30" si="35">(AR19-AQ19)/(AR19-BB19)</f>
        <v>0.56634801448819927</v>
      </c>
      <c r="BE19">
        <f t="shared" ref="BE19:BE30" si="36">(AK19-AR19)/(AK19-BB19)</f>
        <v>0.77221079439710072</v>
      </c>
      <c r="BF19">
        <f t="shared" ref="BF19:BF30" si="37">(AR19-AQ19)/(AR19-AJ19)</f>
        <v>0.77544445883677537</v>
      </c>
      <c r="BG19">
        <f t="shared" ref="BG19:BG30" si="38">(AK19-AR19)/(AK19-AJ19)</f>
        <v>0.82274610332455722</v>
      </c>
      <c r="BH19">
        <f t="shared" ref="BH19:BH30" si="39">(BD19*BB19/AQ19)</f>
        <v>0.39489430879082354</v>
      </c>
      <c r="BI19">
        <f t="shared" ref="BI19:BI30" si="40">(1-BH19)</f>
        <v>0.60510569120917646</v>
      </c>
      <c r="BJ19">
        <v>1666</v>
      </c>
      <c r="BK19">
        <v>300</v>
      </c>
      <c r="BL19">
        <v>300</v>
      </c>
      <c r="BM19">
        <v>300</v>
      </c>
      <c r="BN19">
        <v>10316.700000000001</v>
      </c>
      <c r="BO19">
        <v>1154.68</v>
      </c>
      <c r="BP19">
        <v>-7.4515900000000001E-3</v>
      </c>
      <c r="BQ19">
        <v>-0.02</v>
      </c>
      <c r="BR19">
        <f t="shared" ref="BR19:BR30" si="41">$B$13*CO19+$C$13*CP19+$F$13*CQ19*(1-CT19)</f>
        <v>1299.98</v>
      </c>
      <c r="BS19">
        <f t="shared" ref="BS19:BS30" si="42">BR19*BT19</f>
        <v>1093.1876989622617</v>
      </c>
      <c r="BT19">
        <f t="shared" ref="BT19:BT30" si="43">($B$13*$D$11+$C$13*$D$11+$F$13*((DD19+CV19)/MAX(DD19+CV19+DE19, 0.1)*$I$11+DE19/MAX(DD19+CV19+DE19, 0.1)*$J$11))/($B$13+$C$13+$F$13)</f>
        <v>0.84092655191792309</v>
      </c>
      <c r="BU19">
        <f t="shared" ref="BU19:BU30" si="44">($B$13*$K$11+$C$13*$K$11+$F$13*((DD19+CV19)/MAX(DD19+CV19+DE19, 0.1)*$P$11+DE19/MAX(DD19+CV19+DE19, 0.1)*$Q$11))/($B$13+$C$13+$F$13)</f>
        <v>0.19185310383584644</v>
      </c>
      <c r="BV19">
        <v>6</v>
      </c>
      <c r="BW19">
        <v>0.5</v>
      </c>
      <c r="BX19" t="s">
        <v>299</v>
      </c>
      <c r="BY19">
        <v>1599829024.5999999</v>
      </c>
      <c r="BZ19">
        <v>371.13400000000001</v>
      </c>
      <c r="CA19">
        <v>399.98599999999999</v>
      </c>
      <c r="CB19">
        <v>16.041399999999999</v>
      </c>
      <c r="CC19">
        <v>11.1846</v>
      </c>
      <c r="CD19">
        <v>373.08</v>
      </c>
      <c r="CE19">
        <v>16.150300000000001</v>
      </c>
      <c r="CF19">
        <v>499.90100000000001</v>
      </c>
      <c r="CG19">
        <v>101.553</v>
      </c>
      <c r="CH19">
        <v>0.100204</v>
      </c>
      <c r="CI19">
        <v>23.905799999999999</v>
      </c>
      <c r="CJ19">
        <v>22.9892</v>
      </c>
      <c r="CK19">
        <v>999.9</v>
      </c>
      <c r="CL19">
        <v>0</v>
      </c>
      <c r="CM19">
        <v>0</v>
      </c>
      <c r="CN19">
        <v>9990</v>
      </c>
      <c r="CO19">
        <v>0</v>
      </c>
      <c r="CP19">
        <v>1.5289399999999999E-3</v>
      </c>
      <c r="CQ19">
        <v>1299.98</v>
      </c>
      <c r="CR19">
        <v>0.96899800000000003</v>
      </c>
      <c r="CS19">
        <v>3.10023E-2</v>
      </c>
      <c r="CT19">
        <v>0</v>
      </c>
      <c r="CU19">
        <v>865.64099999999996</v>
      </c>
      <c r="CV19">
        <v>5.0011200000000002</v>
      </c>
      <c r="CW19">
        <v>11339.5</v>
      </c>
      <c r="CX19">
        <v>12848.4</v>
      </c>
      <c r="CY19">
        <v>38.436999999999998</v>
      </c>
      <c r="CZ19">
        <v>40.875</v>
      </c>
      <c r="DA19">
        <v>39.811999999999998</v>
      </c>
      <c r="DB19">
        <v>40.186999999999998</v>
      </c>
      <c r="DC19">
        <v>40.125</v>
      </c>
      <c r="DD19">
        <v>1254.83</v>
      </c>
      <c r="DE19">
        <v>40.15</v>
      </c>
      <c r="DF19">
        <v>0</v>
      </c>
      <c r="DG19">
        <v>1861.5</v>
      </c>
      <c r="DH19">
        <v>0</v>
      </c>
      <c r="DI19">
        <v>866.09900000000005</v>
      </c>
      <c r="DJ19">
        <v>-1.6149999998912099</v>
      </c>
      <c r="DK19">
        <v>-26.076923130367302</v>
      </c>
      <c r="DL19">
        <v>11342.796</v>
      </c>
      <c r="DM19">
        <v>15</v>
      </c>
      <c r="DN19">
        <v>1599828997.5999999</v>
      </c>
      <c r="DO19" t="s">
        <v>304</v>
      </c>
      <c r="DP19">
        <v>1599828983.5999999</v>
      </c>
      <c r="DQ19">
        <v>1599828997.5999999</v>
      </c>
      <c r="DR19">
        <v>3</v>
      </c>
      <c r="DS19">
        <v>-0.255</v>
      </c>
      <c r="DT19">
        <v>-0.18</v>
      </c>
      <c r="DU19">
        <v>-1.946</v>
      </c>
      <c r="DV19">
        <v>-0.109</v>
      </c>
      <c r="DW19">
        <v>400</v>
      </c>
      <c r="DX19">
        <v>11</v>
      </c>
      <c r="DY19">
        <v>0.06</v>
      </c>
      <c r="DZ19">
        <v>0.02</v>
      </c>
      <c r="EA19">
        <v>400.02831707317102</v>
      </c>
      <c r="EB19">
        <v>-6.8989547031710298E-3</v>
      </c>
      <c r="EC19">
        <v>9.6191739167750603E-2</v>
      </c>
      <c r="ED19">
        <v>1</v>
      </c>
      <c r="EE19">
        <v>371.14087804878102</v>
      </c>
      <c r="EF19">
        <v>-0.157170731707275</v>
      </c>
      <c r="EG19">
        <v>5.76030127607862E-2</v>
      </c>
      <c r="EH19">
        <v>1</v>
      </c>
      <c r="EI19">
        <v>11.177243902439001</v>
      </c>
      <c r="EJ19">
        <v>7.4015331010446203E-2</v>
      </c>
      <c r="EK19">
        <v>8.9726154867690693E-3</v>
      </c>
      <c r="EL19">
        <v>1</v>
      </c>
      <c r="EM19">
        <v>16.006460975609802</v>
      </c>
      <c r="EN19">
        <v>0.29059442508710198</v>
      </c>
      <c r="EO19">
        <v>3.18853118417134E-2</v>
      </c>
      <c r="EP19">
        <v>1</v>
      </c>
      <c r="EQ19">
        <v>4</v>
      </c>
      <c r="ER19">
        <v>4</v>
      </c>
      <c r="ES19" t="s">
        <v>305</v>
      </c>
      <c r="ET19">
        <v>100</v>
      </c>
      <c r="EU19">
        <v>100</v>
      </c>
      <c r="EV19">
        <v>-1.946</v>
      </c>
      <c r="EW19">
        <v>-0.1089</v>
      </c>
      <c r="EX19">
        <v>-1.9455714285713299</v>
      </c>
      <c r="EY19">
        <v>0</v>
      </c>
      <c r="EZ19">
        <v>0</v>
      </c>
      <c r="FA19">
        <v>0</v>
      </c>
      <c r="FB19">
        <v>-0.10888095238095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0.7</v>
      </c>
      <c r="FK19">
        <v>0.5</v>
      </c>
      <c r="FL19">
        <v>2</v>
      </c>
      <c r="FM19">
        <v>483.137</v>
      </c>
      <c r="FN19">
        <v>538.60900000000004</v>
      </c>
      <c r="FO19">
        <v>21.791399999999999</v>
      </c>
      <c r="FP19">
        <v>22.923200000000001</v>
      </c>
      <c r="FQ19">
        <v>30.0001</v>
      </c>
      <c r="FR19">
        <v>22.843499999999999</v>
      </c>
      <c r="FS19">
        <v>22.8155</v>
      </c>
      <c r="FT19">
        <v>20.0017</v>
      </c>
      <c r="FU19">
        <v>95.569299999999998</v>
      </c>
      <c r="FV19">
        <v>61.63</v>
      </c>
      <c r="FW19">
        <v>21.7956</v>
      </c>
      <c r="FX19">
        <v>400</v>
      </c>
      <c r="FY19">
        <v>11.120200000000001</v>
      </c>
      <c r="FZ19">
        <v>102.71899999999999</v>
      </c>
      <c r="GA19">
        <v>102.93600000000001</v>
      </c>
    </row>
    <row r="20" spans="1:183" x14ac:dyDescent="0.35">
      <c r="A20">
        <v>3</v>
      </c>
      <c r="B20">
        <v>1599829126.5999999</v>
      </c>
      <c r="C20">
        <v>1964.0999999046301</v>
      </c>
      <c r="D20" t="s">
        <v>306</v>
      </c>
      <c r="E20" t="s">
        <v>307</v>
      </c>
      <c r="F20">
        <v>1599829126.5999999</v>
      </c>
      <c r="G20">
        <f t="shared" si="0"/>
        <v>4.1239029658507774E-3</v>
      </c>
      <c r="H20">
        <f t="shared" si="1"/>
        <v>22.158284567974302</v>
      </c>
      <c r="I20">
        <f t="shared" si="2"/>
        <v>371.59399999999999</v>
      </c>
      <c r="J20">
        <f t="shared" si="3"/>
        <v>263.63946902613145</v>
      </c>
      <c r="K20">
        <f t="shared" si="4"/>
        <v>26.798977863174226</v>
      </c>
      <c r="L20">
        <f t="shared" si="5"/>
        <v>37.772566516211995</v>
      </c>
      <c r="M20">
        <f t="shared" si="6"/>
        <v>0.36835481584658358</v>
      </c>
      <c r="N20">
        <f t="shared" si="7"/>
        <v>2.9548335633669223</v>
      </c>
      <c r="O20">
        <f t="shared" si="8"/>
        <v>0.34461337630041866</v>
      </c>
      <c r="P20">
        <f t="shared" si="9"/>
        <v>0.2173887927605121</v>
      </c>
      <c r="Q20">
        <f t="shared" si="10"/>
        <v>177.7985246442488</v>
      </c>
      <c r="R20">
        <f t="shared" si="11"/>
        <v>23.890466112965171</v>
      </c>
      <c r="S20">
        <f t="shared" si="12"/>
        <v>23.005500000000001</v>
      </c>
      <c r="T20">
        <f t="shared" si="13"/>
        <v>2.8206605249274066</v>
      </c>
      <c r="U20">
        <f t="shared" si="14"/>
        <v>54.734833052776402</v>
      </c>
      <c r="V20">
        <f t="shared" si="15"/>
        <v>1.6308741723120002</v>
      </c>
      <c r="W20">
        <f t="shared" si="16"/>
        <v>2.9795910233972567</v>
      </c>
      <c r="X20">
        <f t="shared" si="17"/>
        <v>1.1897863526154064</v>
      </c>
      <c r="Y20">
        <f t="shared" si="18"/>
        <v>-181.86412079401927</v>
      </c>
      <c r="Z20">
        <f t="shared" si="19"/>
        <v>144.77273704761416</v>
      </c>
      <c r="AA20">
        <f t="shared" si="20"/>
        <v>10.203845241512923</v>
      </c>
      <c r="AB20">
        <f t="shared" si="21"/>
        <v>150.9109861393566</v>
      </c>
      <c r="AC20">
        <v>15</v>
      </c>
      <c r="AD20">
        <v>3</v>
      </c>
      <c r="AE20">
        <f t="shared" si="22"/>
        <v>1</v>
      </c>
      <c r="AF20">
        <f t="shared" si="23"/>
        <v>0</v>
      </c>
      <c r="AG20">
        <f t="shared" si="24"/>
        <v>54202.769631423973</v>
      </c>
      <c r="AH20" t="s">
        <v>298</v>
      </c>
      <c r="AI20">
        <v>10324.299999999999</v>
      </c>
      <c r="AJ20">
        <v>766.93679999999995</v>
      </c>
      <c r="AK20">
        <v>3258.24</v>
      </c>
      <c r="AL20">
        <f t="shared" si="25"/>
        <v>2491.3031999999998</v>
      </c>
      <c r="AM20">
        <f t="shared" si="26"/>
        <v>0.76461623453152627</v>
      </c>
      <c r="AN20">
        <v>-1.2721081925369599</v>
      </c>
      <c r="AO20" t="s">
        <v>308</v>
      </c>
      <c r="AP20">
        <v>10319</v>
      </c>
      <c r="AQ20">
        <v>862.85715384615401</v>
      </c>
      <c r="AR20">
        <v>1280.73</v>
      </c>
      <c r="AS20">
        <f t="shared" si="27"/>
        <v>0.32627708115984322</v>
      </c>
      <c r="AT20">
        <v>0.5</v>
      </c>
      <c r="AU20">
        <f t="shared" si="28"/>
        <v>925.30890954800418</v>
      </c>
      <c r="AV20">
        <f t="shared" si="29"/>
        <v>22.158284567974302</v>
      </c>
      <c r="AW20">
        <f t="shared" si="30"/>
        <v>150.9535450892601</v>
      </c>
      <c r="AX20">
        <f t="shared" si="31"/>
        <v>0.52497403824381406</v>
      </c>
      <c r="AY20">
        <f t="shared" si="32"/>
        <v>2.5321697995922855E-2</v>
      </c>
      <c r="AZ20">
        <f t="shared" si="33"/>
        <v>1.5440490969993674</v>
      </c>
      <c r="BA20" t="s">
        <v>309</v>
      </c>
      <c r="BB20">
        <v>608.38</v>
      </c>
      <c r="BC20">
        <f t="shared" si="34"/>
        <v>672.35</v>
      </c>
      <c r="BD20">
        <f t="shared" si="35"/>
        <v>0.62151088890287198</v>
      </c>
      <c r="BE20">
        <f t="shared" si="36"/>
        <v>0.74626961424377136</v>
      </c>
      <c r="BF20">
        <f t="shared" si="37"/>
        <v>0.81330941350303187</v>
      </c>
      <c r="BG20">
        <f t="shared" si="38"/>
        <v>0.79376528717981809</v>
      </c>
      <c r="BH20">
        <f t="shared" si="39"/>
        <v>0.43821250470636591</v>
      </c>
      <c r="BI20">
        <f t="shared" si="40"/>
        <v>0.56178749529363414</v>
      </c>
      <c r="BJ20">
        <v>1668</v>
      </c>
      <c r="BK20">
        <v>300</v>
      </c>
      <c r="BL20">
        <v>300</v>
      </c>
      <c r="BM20">
        <v>300</v>
      </c>
      <c r="BN20">
        <v>10319</v>
      </c>
      <c r="BO20">
        <v>1227.98</v>
      </c>
      <c r="BP20">
        <v>-7.6226999999999996E-3</v>
      </c>
      <c r="BQ20">
        <v>0.72</v>
      </c>
      <c r="BR20">
        <f t="shared" si="41"/>
        <v>1100.1500000000001</v>
      </c>
      <c r="BS20">
        <f t="shared" si="42"/>
        <v>925.30890954800418</v>
      </c>
      <c r="BT20">
        <f t="shared" si="43"/>
        <v>0.84107522569468174</v>
      </c>
      <c r="BU20">
        <f t="shared" si="44"/>
        <v>0.19215045138936357</v>
      </c>
      <c r="BV20">
        <v>6</v>
      </c>
      <c r="BW20">
        <v>0.5</v>
      </c>
      <c r="BX20" t="s">
        <v>299</v>
      </c>
      <c r="BY20">
        <v>1599829126.5999999</v>
      </c>
      <c r="BZ20">
        <v>371.59399999999999</v>
      </c>
      <c r="CA20">
        <v>400.02</v>
      </c>
      <c r="CB20">
        <v>16.044</v>
      </c>
      <c r="CC20">
        <v>11.1752</v>
      </c>
      <c r="CD20">
        <v>373.57499999999999</v>
      </c>
      <c r="CE20">
        <v>16.153199999999998</v>
      </c>
      <c r="CF20">
        <v>500.05</v>
      </c>
      <c r="CG20">
        <v>101.55</v>
      </c>
      <c r="CH20">
        <v>0.10009800000000001</v>
      </c>
      <c r="CI20">
        <v>23.914300000000001</v>
      </c>
      <c r="CJ20">
        <v>23.005500000000001</v>
      </c>
      <c r="CK20">
        <v>999.9</v>
      </c>
      <c r="CL20">
        <v>0</v>
      </c>
      <c r="CM20">
        <v>0</v>
      </c>
      <c r="CN20">
        <v>9990</v>
      </c>
      <c r="CO20">
        <v>0</v>
      </c>
      <c r="CP20">
        <v>1.5289399999999999E-3</v>
      </c>
      <c r="CQ20">
        <v>1100.1500000000001</v>
      </c>
      <c r="CR20">
        <v>0.96399199999999996</v>
      </c>
      <c r="CS20">
        <v>3.6007999999999998E-2</v>
      </c>
      <c r="CT20">
        <v>0</v>
      </c>
      <c r="CU20">
        <v>863.83600000000001</v>
      </c>
      <c r="CV20">
        <v>5.0011200000000002</v>
      </c>
      <c r="CW20">
        <v>9555.1</v>
      </c>
      <c r="CX20">
        <v>10855.8</v>
      </c>
      <c r="CY20">
        <v>38.311999999999998</v>
      </c>
      <c r="CZ20">
        <v>40.75</v>
      </c>
      <c r="DA20">
        <v>39.686999999999998</v>
      </c>
      <c r="DB20">
        <v>40.125</v>
      </c>
      <c r="DC20">
        <v>39.936999999999998</v>
      </c>
      <c r="DD20">
        <v>1055.71</v>
      </c>
      <c r="DE20">
        <v>39.43</v>
      </c>
      <c r="DF20">
        <v>0</v>
      </c>
      <c r="DG20">
        <v>101.30000019073501</v>
      </c>
      <c r="DH20">
        <v>0</v>
      </c>
      <c r="DI20">
        <v>862.85715384615401</v>
      </c>
      <c r="DJ20">
        <v>5.4609914543961597</v>
      </c>
      <c r="DK20">
        <v>58.7199998877037</v>
      </c>
      <c r="DL20">
        <v>9546.65</v>
      </c>
      <c r="DM20">
        <v>15</v>
      </c>
      <c r="DN20">
        <v>1599829096.0999999</v>
      </c>
      <c r="DO20" t="s">
        <v>310</v>
      </c>
      <c r="DP20">
        <v>1599829091.5999999</v>
      </c>
      <c r="DQ20">
        <v>1599829096.0999999</v>
      </c>
      <c r="DR20">
        <v>4</v>
      </c>
      <c r="DS20">
        <v>-3.5999999999999997E-2</v>
      </c>
      <c r="DT20">
        <v>0</v>
      </c>
      <c r="DU20">
        <v>-1.982</v>
      </c>
      <c r="DV20">
        <v>-0.109</v>
      </c>
      <c r="DW20">
        <v>400</v>
      </c>
      <c r="DX20">
        <v>11</v>
      </c>
      <c r="DY20">
        <v>0.04</v>
      </c>
      <c r="DZ20">
        <v>0.01</v>
      </c>
      <c r="EA20">
        <v>400.02248780487798</v>
      </c>
      <c r="EB20">
        <v>-4.68083623690142E-2</v>
      </c>
      <c r="EC20">
        <v>6.2212116281752002E-2</v>
      </c>
      <c r="ED20">
        <v>1</v>
      </c>
      <c r="EE20">
        <v>371.57909756097598</v>
      </c>
      <c r="EF20">
        <v>-3.28850174216209E-2</v>
      </c>
      <c r="EG20">
        <v>1.7541316909777602E-2</v>
      </c>
      <c r="EH20">
        <v>1</v>
      </c>
      <c r="EI20">
        <v>11.214995121951199</v>
      </c>
      <c r="EJ20">
        <v>-2.5674564459934601E-2</v>
      </c>
      <c r="EK20">
        <v>5.9495009513819497E-3</v>
      </c>
      <c r="EL20">
        <v>1</v>
      </c>
      <c r="EM20">
        <v>16.033256097561001</v>
      </c>
      <c r="EN20">
        <v>0.121371428571466</v>
      </c>
      <c r="EO20">
        <v>1.31176858603926E-2</v>
      </c>
      <c r="EP20">
        <v>1</v>
      </c>
      <c r="EQ20">
        <v>4</v>
      </c>
      <c r="ER20">
        <v>4</v>
      </c>
      <c r="ES20" t="s">
        <v>305</v>
      </c>
      <c r="ET20">
        <v>100</v>
      </c>
      <c r="EU20">
        <v>100</v>
      </c>
      <c r="EV20">
        <v>-1.9810000000000001</v>
      </c>
      <c r="EW20">
        <v>-0.10920000000000001</v>
      </c>
      <c r="EX20">
        <v>-1.98161904761912</v>
      </c>
      <c r="EY20">
        <v>0</v>
      </c>
      <c r="EZ20">
        <v>0</v>
      </c>
      <c r="FA20">
        <v>0</v>
      </c>
      <c r="FB20">
        <v>-0.109189999999998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0.6</v>
      </c>
      <c r="FK20">
        <v>0.5</v>
      </c>
      <c r="FL20">
        <v>2</v>
      </c>
      <c r="FM20">
        <v>483.83</v>
      </c>
      <c r="FN20">
        <v>538.16200000000003</v>
      </c>
      <c r="FO20">
        <v>21.898299999999999</v>
      </c>
      <c r="FP20">
        <v>22.934699999999999</v>
      </c>
      <c r="FQ20">
        <v>30</v>
      </c>
      <c r="FR20">
        <v>22.858899999999998</v>
      </c>
      <c r="FS20">
        <v>22.833600000000001</v>
      </c>
      <c r="FT20">
        <v>20.0078</v>
      </c>
      <c r="FU20">
        <v>100</v>
      </c>
      <c r="FV20">
        <v>59.743400000000001</v>
      </c>
      <c r="FW20">
        <v>21.911999999999999</v>
      </c>
      <c r="FX20">
        <v>400</v>
      </c>
      <c r="FY20">
        <v>10.8751</v>
      </c>
      <c r="FZ20">
        <v>102.717</v>
      </c>
      <c r="GA20">
        <v>102.934</v>
      </c>
    </row>
    <row r="21" spans="1:183" x14ac:dyDescent="0.35">
      <c r="A21">
        <v>4</v>
      </c>
      <c r="B21">
        <v>1599829219.5999999</v>
      </c>
      <c r="C21">
        <v>2057.0999999046298</v>
      </c>
      <c r="D21" t="s">
        <v>311</v>
      </c>
      <c r="E21" t="s">
        <v>312</v>
      </c>
      <c r="F21">
        <v>1599829219.5999999</v>
      </c>
      <c r="G21">
        <f t="shared" si="0"/>
        <v>4.0207187342212519E-3</v>
      </c>
      <c r="H21">
        <f t="shared" si="1"/>
        <v>21.549568173042164</v>
      </c>
      <c r="I21">
        <f t="shared" si="2"/>
        <v>372.36799999999999</v>
      </c>
      <c r="J21">
        <f t="shared" si="3"/>
        <v>264.58466836028276</v>
      </c>
      <c r="K21">
        <f t="shared" si="4"/>
        <v>26.895939064235218</v>
      </c>
      <c r="L21">
        <f t="shared" si="5"/>
        <v>37.852484422239996</v>
      </c>
      <c r="M21">
        <f t="shared" si="6"/>
        <v>0.35838281480519429</v>
      </c>
      <c r="N21">
        <f t="shared" si="7"/>
        <v>2.9529004898645099</v>
      </c>
      <c r="O21">
        <f t="shared" si="8"/>
        <v>0.33585353254327882</v>
      </c>
      <c r="P21">
        <f t="shared" si="9"/>
        <v>0.21181449477363989</v>
      </c>
      <c r="Q21">
        <f t="shared" si="10"/>
        <v>145.82732858008319</v>
      </c>
      <c r="R21">
        <f t="shared" si="11"/>
        <v>23.700499929067504</v>
      </c>
      <c r="S21">
        <f t="shared" si="12"/>
        <v>22.992100000000001</v>
      </c>
      <c r="T21">
        <f t="shared" si="13"/>
        <v>2.8183737418286117</v>
      </c>
      <c r="U21">
        <f t="shared" si="14"/>
        <v>54.735062550576345</v>
      </c>
      <c r="V21">
        <f t="shared" si="15"/>
        <v>1.6280305081649999</v>
      </c>
      <c r="W21">
        <f t="shared" si="16"/>
        <v>2.9743832057571247</v>
      </c>
      <c r="X21">
        <f t="shared" si="17"/>
        <v>1.1903432336636117</v>
      </c>
      <c r="Y21">
        <f t="shared" si="18"/>
        <v>-177.3136961791572</v>
      </c>
      <c r="Z21">
        <f t="shared" si="19"/>
        <v>142.17863636727193</v>
      </c>
      <c r="AA21">
        <f t="shared" si="20"/>
        <v>10.025411473289957</v>
      </c>
      <c r="AB21">
        <f t="shared" si="21"/>
        <v>120.71768024148787</v>
      </c>
      <c r="AC21">
        <v>15</v>
      </c>
      <c r="AD21">
        <v>3</v>
      </c>
      <c r="AE21">
        <f t="shared" si="22"/>
        <v>1</v>
      </c>
      <c r="AF21">
        <f t="shared" si="23"/>
        <v>0</v>
      </c>
      <c r="AG21">
        <f t="shared" si="24"/>
        <v>54151.107767619636</v>
      </c>
      <c r="AH21" t="s">
        <v>298</v>
      </c>
      <c r="AI21">
        <v>10324.299999999999</v>
      </c>
      <c r="AJ21">
        <v>766.93679999999995</v>
      </c>
      <c r="AK21">
        <v>3258.24</v>
      </c>
      <c r="AL21">
        <f t="shared" si="25"/>
        <v>2491.3031999999998</v>
      </c>
      <c r="AM21">
        <f t="shared" si="26"/>
        <v>0.76461623453152627</v>
      </c>
      <c r="AN21">
        <v>-1.2721081925369599</v>
      </c>
      <c r="AO21" t="s">
        <v>313</v>
      </c>
      <c r="AP21">
        <v>10322.6</v>
      </c>
      <c r="AQ21">
        <v>872.35032000000001</v>
      </c>
      <c r="AR21">
        <v>1417.26</v>
      </c>
      <c r="AS21">
        <f t="shared" si="27"/>
        <v>0.38448109732864821</v>
      </c>
      <c r="AT21">
        <v>0.5</v>
      </c>
      <c r="AU21">
        <f t="shared" si="28"/>
        <v>757.0525745922921</v>
      </c>
      <c r="AV21">
        <f t="shared" si="29"/>
        <v>21.549568173042164</v>
      </c>
      <c r="AW21">
        <f t="shared" si="30"/>
        <v>145.53620230736138</v>
      </c>
      <c r="AX21">
        <f t="shared" si="31"/>
        <v>0.55763233281119906</v>
      </c>
      <c r="AY21">
        <f t="shared" si="32"/>
        <v>3.0145431283777949E-2</v>
      </c>
      <c r="AZ21">
        <f t="shared" si="33"/>
        <v>1.298971254392278</v>
      </c>
      <c r="BA21" t="s">
        <v>314</v>
      </c>
      <c r="BB21">
        <v>626.95000000000005</v>
      </c>
      <c r="BC21">
        <f t="shared" si="34"/>
        <v>790.31</v>
      </c>
      <c r="BD21">
        <f t="shared" si="35"/>
        <v>0.68948852981741349</v>
      </c>
      <c r="BE21">
        <f t="shared" si="36"/>
        <v>0.69964922148451891</v>
      </c>
      <c r="BF21">
        <f t="shared" si="37"/>
        <v>0.83790595199433138</v>
      </c>
      <c r="BG21">
        <f t="shared" si="38"/>
        <v>0.73896264412938573</v>
      </c>
      <c r="BH21">
        <f t="shared" si="39"/>
        <v>0.49552894503326073</v>
      </c>
      <c r="BI21">
        <f t="shared" si="40"/>
        <v>0.50447105496673927</v>
      </c>
      <c r="BJ21">
        <v>1670</v>
      </c>
      <c r="BK21">
        <v>300</v>
      </c>
      <c r="BL21">
        <v>300</v>
      </c>
      <c r="BM21">
        <v>300</v>
      </c>
      <c r="BN21">
        <v>10322.6</v>
      </c>
      <c r="BO21">
        <v>1355.29</v>
      </c>
      <c r="BP21">
        <v>-7.7953099999999997E-3</v>
      </c>
      <c r="BQ21">
        <v>0.51</v>
      </c>
      <c r="BR21">
        <f t="shared" si="41"/>
        <v>899.84699999999998</v>
      </c>
      <c r="BS21">
        <f t="shared" si="42"/>
        <v>757.0525745922921</v>
      </c>
      <c r="BT21">
        <f t="shared" si="43"/>
        <v>0.84131255045834696</v>
      </c>
      <c r="BU21">
        <f t="shared" si="44"/>
        <v>0.19262510091669388</v>
      </c>
      <c r="BV21">
        <v>6</v>
      </c>
      <c r="BW21">
        <v>0.5</v>
      </c>
      <c r="BX21" t="s">
        <v>299</v>
      </c>
      <c r="BY21">
        <v>1599829219.5999999</v>
      </c>
      <c r="BZ21">
        <v>372.36799999999999</v>
      </c>
      <c r="CA21">
        <v>400.02300000000002</v>
      </c>
      <c r="CB21">
        <v>16.015499999999999</v>
      </c>
      <c r="CC21">
        <v>11.2681</v>
      </c>
      <c r="CD21">
        <v>374.34300000000002</v>
      </c>
      <c r="CE21">
        <v>16.122900000000001</v>
      </c>
      <c r="CF21">
        <v>500.02</v>
      </c>
      <c r="CG21">
        <v>101.553</v>
      </c>
      <c r="CH21">
        <v>0.10043000000000001</v>
      </c>
      <c r="CI21">
        <v>23.885200000000001</v>
      </c>
      <c r="CJ21">
        <v>22.992100000000001</v>
      </c>
      <c r="CK21">
        <v>999.9</v>
      </c>
      <c r="CL21">
        <v>0</v>
      </c>
      <c r="CM21">
        <v>0</v>
      </c>
      <c r="CN21">
        <v>9978.75</v>
      </c>
      <c r="CO21">
        <v>0</v>
      </c>
      <c r="CP21">
        <v>1.5289399999999999E-3</v>
      </c>
      <c r="CQ21">
        <v>899.84699999999998</v>
      </c>
      <c r="CR21">
        <v>0.95600399999999996</v>
      </c>
      <c r="CS21">
        <v>4.3996E-2</v>
      </c>
      <c r="CT21">
        <v>0</v>
      </c>
      <c r="CU21">
        <v>873.45699999999999</v>
      </c>
      <c r="CV21">
        <v>5.0011200000000002</v>
      </c>
      <c r="CW21">
        <v>7889.91</v>
      </c>
      <c r="CX21">
        <v>8857.2900000000009</v>
      </c>
      <c r="CY21">
        <v>37.875</v>
      </c>
      <c r="CZ21">
        <v>40.561999999999998</v>
      </c>
      <c r="DA21">
        <v>39.5</v>
      </c>
      <c r="DB21">
        <v>39.936999999999998</v>
      </c>
      <c r="DC21">
        <v>39.686999999999998</v>
      </c>
      <c r="DD21">
        <v>855.48</v>
      </c>
      <c r="DE21">
        <v>39.369999999999997</v>
      </c>
      <c r="DF21">
        <v>0</v>
      </c>
      <c r="DG21">
        <v>92.300000190734906</v>
      </c>
      <c r="DH21">
        <v>0</v>
      </c>
      <c r="DI21">
        <v>872.35032000000001</v>
      </c>
      <c r="DJ21">
        <v>9.3661538199298704</v>
      </c>
      <c r="DK21">
        <v>80.728461399020802</v>
      </c>
      <c r="DL21">
        <v>7882.1455999999998</v>
      </c>
      <c r="DM21">
        <v>15</v>
      </c>
      <c r="DN21">
        <v>1599829188.5999999</v>
      </c>
      <c r="DO21" t="s">
        <v>315</v>
      </c>
      <c r="DP21">
        <v>1599829177.0999999</v>
      </c>
      <c r="DQ21">
        <v>1599829188.5999999</v>
      </c>
      <c r="DR21">
        <v>5</v>
      </c>
      <c r="DS21">
        <v>7.0000000000000001E-3</v>
      </c>
      <c r="DT21">
        <v>2E-3</v>
      </c>
      <c r="DU21">
        <v>-1.974</v>
      </c>
      <c r="DV21">
        <v>-0.107</v>
      </c>
      <c r="DW21">
        <v>400</v>
      </c>
      <c r="DX21">
        <v>11</v>
      </c>
      <c r="DY21">
        <v>0.05</v>
      </c>
      <c r="DZ21">
        <v>0.02</v>
      </c>
      <c r="EA21">
        <v>399.99951219512201</v>
      </c>
      <c r="EB21">
        <v>-4.5094076653906003E-2</v>
      </c>
      <c r="EC21">
        <v>4.8726775306466297E-2</v>
      </c>
      <c r="ED21">
        <v>1</v>
      </c>
      <c r="EE21">
        <v>372.34899999999999</v>
      </c>
      <c r="EF21">
        <v>6.2634146342450597E-2</v>
      </c>
      <c r="EG21">
        <v>1.1376055298144E-2</v>
      </c>
      <c r="EH21">
        <v>1</v>
      </c>
      <c r="EI21">
        <v>11.2632829268293</v>
      </c>
      <c r="EJ21">
        <v>3.4216724738692403E-2</v>
      </c>
      <c r="EK21">
        <v>3.5239876552914701E-3</v>
      </c>
      <c r="EL21">
        <v>1</v>
      </c>
      <c r="EM21">
        <v>16.003160975609799</v>
      </c>
      <c r="EN21">
        <v>0.108137979094107</v>
      </c>
      <c r="EO21">
        <v>1.1686533380897E-2</v>
      </c>
      <c r="EP21">
        <v>1</v>
      </c>
      <c r="EQ21">
        <v>4</v>
      </c>
      <c r="ER21">
        <v>4</v>
      </c>
      <c r="ES21" t="s">
        <v>305</v>
      </c>
      <c r="ET21">
        <v>100</v>
      </c>
      <c r="EU21">
        <v>100</v>
      </c>
      <c r="EV21">
        <v>-1.9750000000000001</v>
      </c>
      <c r="EW21">
        <v>-0.1074</v>
      </c>
      <c r="EX21">
        <v>-1.9743000000000801</v>
      </c>
      <c r="EY21">
        <v>0</v>
      </c>
      <c r="EZ21">
        <v>0</v>
      </c>
      <c r="FA21">
        <v>0</v>
      </c>
      <c r="FB21">
        <v>-0.10747619047619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0.7</v>
      </c>
      <c r="FK21">
        <v>0.5</v>
      </c>
      <c r="FL21">
        <v>2</v>
      </c>
      <c r="FM21">
        <v>483.61799999999999</v>
      </c>
      <c r="FN21">
        <v>537.86400000000003</v>
      </c>
      <c r="FO21">
        <v>21.986999999999998</v>
      </c>
      <c r="FP21">
        <v>22.957899999999999</v>
      </c>
      <c r="FQ21">
        <v>30.0001</v>
      </c>
      <c r="FR21">
        <v>22.882000000000001</v>
      </c>
      <c r="FS21">
        <v>22.857099999999999</v>
      </c>
      <c r="FT21">
        <v>20.013999999999999</v>
      </c>
      <c r="FU21">
        <v>98.1447</v>
      </c>
      <c r="FV21">
        <v>58.1402</v>
      </c>
      <c r="FW21">
        <v>21.9998</v>
      </c>
      <c r="FX21">
        <v>400</v>
      </c>
      <c r="FY21">
        <v>11.0625</v>
      </c>
      <c r="FZ21">
        <v>102.711</v>
      </c>
      <c r="GA21">
        <v>102.932</v>
      </c>
    </row>
    <row r="22" spans="1:183" x14ac:dyDescent="0.35">
      <c r="A22">
        <v>5</v>
      </c>
      <c r="B22">
        <v>1599829305.5999999</v>
      </c>
      <c r="C22">
        <v>2143.0999999046298</v>
      </c>
      <c r="D22" t="s">
        <v>316</v>
      </c>
      <c r="E22" t="s">
        <v>317</v>
      </c>
      <c r="F22">
        <v>1599829305.5999999</v>
      </c>
      <c r="G22">
        <f t="shared" si="0"/>
        <v>3.9487326392346903E-3</v>
      </c>
      <c r="H22">
        <f t="shared" si="1"/>
        <v>20.405728158499244</v>
      </c>
      <c r="I22">
        <f t="shared" si="2"/>
        <v>373.673</v>
      </c>
      <c r="J22">
        <f t="shared" si="3"/>
        <v>269.03477632422573</v>
      </c>
      <c r="K22">
        <f t="shared" si="4"/>
        <v>27.348397821676496</v>
      </c>
      <c r="L22">
        <f t="shared" si="5"/>
        <v>37.985267179375796</v>
      </c>
      <c r="M22">
        <f t="shared" si="6"/>
        <v>0.34998632480711145</v>
      </c>
      <c r="N22">
        <f t="shared" si="7"/>
        <v>2.9595200835807063</v>
      </c>
      <c r="O22">
        <f t="shared" si="8"/>
        <v>0.32851130666078632</v>
      </c>
      <c r="P22">
        <f t="shared" si="9"/>
        <v>0.20713911211441988</v>
      </c>
      <c r="Q22">
        <f t="shared" si="10"/>
        <v>113.90971455649613</v>
      </c>
      <c r="R22">
        <f t="shared" si="11"/>
        <v>23.53022990326167</v>
      </c>
      <c r="S22">
        <f t="shared" si="12"/>
        <v>22.9939</v>
      </c>
      <c r="T22">
        <f t="shared" si="13"/>
        <v>2.8186808273170643</v>
      </c>
      <c r="U22">
        <f t="shared" si="14"/>
        <v>54.590350627247666</v>
      </c>
      <c r="V22">
        <f t="shared" si="15"/>
        <v>1.6234919436736801</v>
      </c>
      <c r="W22">
        <f t="shared" si="16"/>
        <v>2.9739540505228903</v>
      </c>
      <c r="X22">
        <f t="shared" si="17"/>
        <v>1.1951888836433842</v>
      </c>
      <c r="Y22">
        <f t="shared" si="18"/>
        <v>-174.13910939024984</v>
      </c>
      <c r="Z22">
        <f t="shared" si="19"/>
        <v>141.82723659252204</v>
      </c>
      <c r="AA22">
        <f t="shared" si="20"/>
        <v>9.9782342548148826</v>
      </c>
      <c r="AB22">
        <f t="shared" si="21"/>
        <v>91.576076013583204</v>
      </c>
      <c r="AC22">
        <v>15</v>
      </c>
      <c r="AD22">
        <v>3</v>
      </c>
      <c r="AE22">
        <f t="shared" si="22"/>
        <v>1</v>
      </c>
      <c r="AF22">
        <f t="shared" si="23"/>
        <v>0</v>
      </c>
      <c r="AG22">
        <f t="shared" si="24"/>
        <v>54347.001081615097</v>
      </c>
      <c r="AH22" t="s">
        <v>298</v>
      </c>
      <c r="AI22">
        <v>10324.299999999999</v>
      </c>
      <c r="AJ22">
        <v>766.93679999999995</v>
      </c>
      <c r="AK22">
        <v>3258.24</v>
      </c>
      <c r="AL22">
        <f t="shared" si="25"/>
        <v>2491.3031999999998</v>
      </c>
      <c r="AM22">
        <f t="shared" si="26"/>
        <v>0.76461623453152627</v>
      </c>
      <c r="AN22">
        <v>-1.2721081925369599</v>
      </c>
      <c r="AO22" t="s">
        <v>318</v>
      </c>
      <c r="AP22">
        <v>10327.5</v>
      </c>
      <c r="AQ22">
        <v>892.306884615385</v>
      </c>
      <c r="AR22">
        <v>1638.87</v>
      </c>
      <c r="AS22">
        <f t="shared" si="27"/>
        <v>0.45553528674306987</v>
      </c>
      <c r="AT22">
        <v>0.5</v>
      </c>
      <c r="AU22">
        <f t="shared" si="28"/>
        <v>588.99373168622799</v>
      </c>
      <c r="AV22">
        <f t="shared" si="29"/>
        <v>20.405728158499244</v>
      </c>
      <c r="AW22">
        <f t="shared" si="30"/>
        <v>134.15371422677831</v>
      </c>
      <c r="AX22">
        <f t="shared" si="31"/>
        <v>0.60487409007425852</v>
      </c>
      <c r="AY22">
        <f t="shared" si="32"/>
        <v>3.6804867666375342E-2</v>
      </c>
      <c r="AZ22">
        <f t="shared" si="33"/>
        <v>0.988101557780666</v>
      </c>
      <c r="BA22" t="s">
        <v>319</v>
      </c>
      <c r="BB22">
        <v>647.55999999999995</v>
      </c>
      <c r="BC22">
        <f t="shared" si="34"/>
        <v>991.31</v>
      </c>
      <c r="BD22">
        <f t="shared" si="35"/>
        <v>0.75310762060769576</v>
      </c>
      <c r="BE22">
        <f t="shared" si="36"/>
        <v>0.62028666860741266</v>
      </c>
      <c r="BF22">
        <f t="shared" si="37"/>
        <v>0.85621595253468374</v>
      </c>
      <c r="BG22">
        <f t="shared" si="38"/>
        <v>0.65000920000423879</v>
      </c>
      <c r="BH22">
        <f t="shared" si="39"/>
        <v>0.54654108268023427</v>
      </c>
      <c r="BI22">
        <f t="shared" si="40"/>
        <v>0.45345891731976573</v>
      </c>
      <c r="BJ22">
        <v>1672</v>
      </c>
      <c r="BK22">
        <v>300</v>
      </c>
      <c r="BL22">
        <v>300</v>
      </c>
      <c r="BM22">
        <v>300</v>
      </c>
      <c r="BN22">
        <v>10327.5</v>
      </c>
      <c r="BO22">
        <v>1566.53</v>
      </c>
      <c r="BP22">
        <v>-7.9701200000000007E-3</v>
      </c>
      <c r="BQ22">
        <v>0.52</v>
      </c>
      <c r="BR22">
        <f t="shared" si="41"/>
        <v>699.76800000000003</v>
      </c>
      <c r="BS22">
        <f t="shared" si="42"/>
        <v>588.99373168622799</v>
      </c>
      <c r="BT22">
        <f t="shared" si="43"/>
        <v>0.84169857965243899</v>
      </c>
      <c r="BU22">
        <f t="shared" si="44"/>
        <v>0.19339715930487822</v>
      </c>
      <c r="BV22">
        <v>6</v>
      </c>
      <c r="BW22">
        <v>0.5</v>
      </c>
      <c r="BX22" t="s">
        <v>299</v>
      </c>
      <c r="BY22">
        <v>1599829305.5999999</v>
      </c>
      <c r="BZ22">
        <v>373.673</v>
      </c>
      <c r="CA22">
        <v>399.92599999999999</v>
      </c>
      <c r="CB22">
        <v>15.970800000000001</v>
      </c>
      <c r="CC22">
        <v>11.3088</v>
      </c>
      <c r="CD22">
        <v>375.69799999999998</v>
      </c>
      <c r="CE22">
        <v>16.079799999999999</v>
      </c>
      <c r="CF22">
        <v>500.08600000000001</v>
      </c>
      <c r="CG22">
        <v>101.554</v>
      </c>
      <c r="CH22">
        <v>9.9764599999999995E-2</v>
      </c>
      <c r="CI22">
        <v>23.8828</v>
      </c>
      <c r="CJ22">
        <v>22.9939</v>
      </c>
      <c r="CK22">
        <v>999.9</v>
      </c>
      <c r="CL22">
        <v>0</v>
      </c>
      <c r="CM22">
        <v>0</v>
      </c>
      <c r="CN22">
        <v>10016.200000000001</v>
      </c>
      <c r="CO22">
        <v>0</v>
      </c>
      <c r="CP22">
        <v>1.5289399999999999E-3</v>
      </c>
      <c r="CQ22">
        <v>699.76800000000003</v>
      </c>
      <c r="CR22">
        <v>0.94296800000000003</v>
      </c>
      <c r="CS22">
        <v>5.7031699999999998E-2</v>
      </c>
      <c r="CT22">
        <v>0</v>
      </c>
      <c r="CU22">
        <v>893.86599999999999</v>
      </c>
      <c r="CV22">
        <v>5.0011200000000002</v>
      </c>
      <c r="CW22">
        <v>6262.93</v>
      </c>
      <c r="CX22">
        <v>6860.42</v>
      </c>
      <c r="CY22">
        <v>37.436999999999998</v>
      </c>
      <c r="CZ22">
        <v>40.436999999999998</v>
      </c>
      <c r="DA22">
        <v>39.186999999999998</v>
      </c>
      <c r="DB22">
        <v>39.811999999999998</v>
      </c>
      <c r="DC22">
        <v>39.375</v>
      </c>
      <c r="DD22">
        <v>655.14</v>
      </c>
      <c r="DE22">
        <v>39.619999999999997</v>
      </c>
      <c r="DF22">
        <v>0</v>
      </c>
      <c r="DG22">
        <v>85.700000047683702</v>
      </c>
      <c r="DH22">
        <v>0</v>
      </c>
      <c r="DI22">
        <v>892.306884615385</v>
      </c>
      <c r="DJ22">
        <v>13.531658115279701</v>
      </c>
      <c r="DK22">
        <v>90.017094123473001</v>
      </c>
      <c r="DL22">
        <v>6254.1030769230802</v>
      </c>
      <c r="DM22">
        <v>15</v>
      </c>
      <c r="DN22">
        <v>1599829279.0999999</v>
      </c>
      <c r="DO22" t="s">
        <v>320</v>
      </c>
      <c r="DP22">
        <v>1599829277.0999999</v>
      </c>
      <c r="DQ22">
        <v>1599829279.0999999</v>
      </c>
      <c r="DR22">
        <v>6</v>
      </c>
      <c r="DS22">
        <v>-5.0999999999999997E-2</v>
      </c>
      <c r="DT22">
        <v>-1E-3</v>
      </c>
      <c r="DU22">
        <v>-2.0249999999999999</v>
      </c>
      <c r="DV22">
        <v>-0.109</v>
      </c>
      <c r="DW22">
        <v>400</v>
      </c>
      <c r="DX22">
        <v>11</v>
      </c>
      <c r="DY22">
        <v>0.1</v>
      </c>
      <c r="DZ22">
        <v>0.02</v>
      </c>
      <c r="EA22">
        <v>400.02546341463398</v>
      </c>
      <c r="EB22">
        <v>-6.7003484321107296E-2</v>
      </c>
      <c r="EC22">
        <v>0.10984292500524</v>
      </c>
      <c r="ED22">
        <v>1</v>
      </c>
      <c r="EE22">
        <v>373.74102439024398</v>
      </c>
      <c r="EF22">
        <v>-0.71450174216045603</v>
      </c>
      <c r="EG22">
        <v>0.31171723332446699</v>
      </c>
      <c r="EH22">
        <v>1</v>
      </c>
      <c r="EI22">
        <v>11.302326829268299</v>
      </c>
      <c r="EJ22">
        <v>7.5696167247359197E-2</v>
      </c>
      <c r="EK22">
        <v>1.0050944001053601E-2</v>
      </c>
      <c r="EL22">
        <v>1</v>
      </c>
      <c r="EM22">
        <v>15.9326902439024</v>
      </c>
      <c r="EN22">
        <v>0.40123066202091201</v>
      </c>
      <c r="EO22">
        <v>6.9395029711939699E-2</v>
      </c>
      <c r="EP22">
        <v>1</v>
      </c>
      <c r="EQ22">
        <v>4</v>
      </c>
      <c r="ER22">
        <v>4</v>
      </c>
      <c r="ES22" t="s">
        <v>305</v>
      </c>
      <c r="ET22">
        <v>100</v>
      </c>
      <c r="EU22">
        <v>100</v>
      </c>
      <c r="EV22">
        <v>-2.0249999999999999</v>
      </c>
      <c r="EW22">
        <v>-0.109</v>
      </c>
      <c r="EX22">
        <v>-2.0249500000000502</v>
      </c>
      <c r="EY22">
        <v>0</v>
      </c>
      <c r="EZ22">
        <v>0</v>
      </c>
      <c r="FA22">
        <v>0</v>
      </c>
      <c r="FB22">
        <v>-0.10895500000000199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0.5</v>
      </c>
      <c r="FK22">
        <v>0.4</v>
      </c>
      <c r="FL22">
        <v>2</v>
      </c>
      <c r="FM22">
        <v>483.37599999999998</v>
      </c>
      <c r="FN22">
        <v>537.36199999999997</v>
      </c>
      <c r="FO22">
        <v>22.363399999999999</v>
      </c>
      <c r="FP22">
        <v>22.979099999999999</v>
      </c>
      <c r="FQ22">
        <v>30.0001</v>
      </c>
      <c r="FR22">
        <v>22.903099999999998</v>
      </c>
      <c r="FS22">
        <v>22.8749</v>
      </c>
      <c r="FT22">
        <v>20.018000000000001</v>
      </c>
      <c r="FU22">
        <v>96.9709</v>
      </c>
      <c r="FV22">
        <v>57.005699999999997</v>
      </c>
      <c r="FW22">
        <v>22.360199999999999</v>
      </c>
      <c r="FX22">
        <v>400</v>
      </c>
      <c r="FY22">
        <v>11.129799999999999</v>
      </c>
      <c r="FZ22">
        <v>102.709</v>
      </c>
      <c r="GA22">
        <v>102.92100000000001</v>
      </c>
    </row>
    <row r="23" spans="1:183" x14ac:dyDescent="0.35">
      <c r="A23">
        <v>6</v>
      </c>
      <c r="B23">
        <v>1599829402.5999999</v>
      </c>
      <c r="C23">
        <v>2240.0999999046298</v>
      </c>
      <c r="D23" t="s">
        <v>321</v>
      </c>
      <c r="E23" t="s">
        <v>322</v>
      </c>
      <c r="F23">
        <v>1599829402.5999999</v>
      </c>
      <c r="G23">
        <f t="shared" si="0"/>
        <v>3.8732478005559642E-3</v>
      </c>
      <c r="H23">
        <f t="shared" si="1"/>
        <v>19.031965681741696</v>
      </c>
      <c r="I23">
        <f t="shared" si="2"/>
        <v>375.43200000000002</v>
      </c>
      <c r="J23">
        <f t="shared" si="3"/>
        <v>275.12513871695847</v>
      </c>
      <c r="K23">
        <f t="shared" si="4"/>
        <v>27.967216462442515</v>
      </c>
      <c r="L23">
        <f t="shared" si="5"/>
        <v>38.163680934040798</v>
      </c>
      <c r="M23">
        <f t="shared" si="6"/>
        <v>0.34140287676617131</v>
      </c>
      <c r="N23">
        <f t="shared" si="7"/>
        <v>2.9529004898645099</v>
      </c>
      <c r="O23">
        <f t="shared" si="8"/>
        <v>0.32089232103316284</v>
      </c>
      <c r="P23">
        <f t="shared" si="9"/>
        <v>0.20229772844570176</v>
      </c>
      <c r="Q23">
        <f t="shared" si="10"/>
        <v>90.025262126411846</v>
      </c>
      <c r="R23">
        <f t="shared" si="11"/>
        <v>23.415414024102652</v>
      </c>
      <c r="S23">
        <f t="shared" si="12"/>
        <v>23.007300000000001</v>
      </c>
      <c r="T23">
        <f t="shared" si="13"/>
        <v>2.820967828377261</v>
      </c>
      <c r="U23">
        <f t="shared" si="14"/>
        <v>54.478595395110375</v>
      </c>
      <c r="V23">
        <f t="shared" si="15"/>
        <v>1.62080166488955</v>
      </c>
      <c r="W23">
        <f t="shared" si="16"/>
        <v>2.9751164712205886</v>
      </c>
      <c r="X23">
        <f t="shared" si="17"/>
        <v>1.200166163487711</v>
      </c>
      <c r="Y23">
        <f t="shared" si="18"/>
        <v>-170.81022800451802</v>
      </c>
      <c r="Z23">
        <f t="shared" si="19"/>
        <v>140.41155220684524</v>
      </c>
      <c r="AA23">
        <f t="shared" si="20"/>
        <v>9.9017758310276598</v>
      </c>
      <c r="AB23">
        <f t="shared" si="21"/>
        <v>69.528362159766729</v>
      </c>
      <c r="AC23">
        <v>15</v>
      </c>
      <c r="AD23">
        <v>3</v>
      </c>
      <c r="AE23">
        <f t="shared" si="22"/>
        <v>1</v>
      </c>
      <c r="AF23">
        <f t="shared" si="23"/>
        <v>0</v>
      </c>
      <c r="AG23">
        <f t="shared" si="24"/>
        <v>54150.359948342055</v>
      </c>
      <c r="AH23" t="s">
        <v>298</v>
      </c>
      <c r="AI23">
        <v>10324.299999999999</v>
      </c>
      <c r="AJ23">
        <v>766.93679999999995</v>
      </c>
      <c r="AK23">
        <v>3258.24</v>
      </c>
      <c r="AL23">
        <f t="shared" si="25"/>
        <v>2491.3031999999998</v>
      </c>
      <c r="AM23">
        <f t="shared" si="26"/>
        <v>0.76461623453152627</v>
      </c>
      <c r="AN23">
        <v>-1.2721081925369599</v>
      </c>
      <c r="AO23" t="s">
        <v>323</v>
      </c>
      <c r="AP23">
        <v>10332.6</v>
      </c>
      <c r="AQ23">
        <v>917.78179999999998</v>
      </c>
      <c r="AR23">
        <v>1902.51</v>
      </c>
      <c r="AS23">
        <f t="shared" si="27"/>
        <v>0.51759423077933886</v>
      </c>
      <c r="AT23">
        <v>0.5</v>
      </c>
      <c r="AU23">
        <f t="shared" si="28"/>
        <v>463.23790238303411</v>
      </c>
      <c r="AV23">
        <f t="shared" si="29"/>
        <v>19.031965681741696</v>
      </c>
      <c r="AW23">
        <f t="shared" si="30"/>
        <v>119.8846328758905</v>
      </c>
      <c r="AX23">
        <f t="shared" si="31"/>
        <v>0.64311357101933764</v>
      </c>
      <c r="AY23">
        <f t="shared" si="32"/>
        <v>4.3830769826537157E-2</v>
      </c>
      <c r="AZ23">
        <f t="shared" si="33"/>
        <v>0.71260072220382542</v>
      </c>
      <c r="BA23" t="s">
        <v>324</v>
      </c>
      <c r="BB23">
        <v>678.98</v>
      </c>
      <c r="BC23">
        <f t="shared" si="34"/>
        <v>1223.53</v>
      </c>
      <c r="BD23">
        <f t="shared" si="35"/>
        <v>0.8048255457569492</v>
      </c>
      <c r="BE23">
        <f t="shared" si="36"/>
        <v>0.52562750556361126</v>
      </c>
      <c r="BF23">
        <f t="shared" si="37"/>
        <v>0.86716400140475314</v>
      </c>
      <c r="BG23">
        <f t="shared" si="38"/>
        <v>0.54418506747793682</v>
      </c>
      <c r="BH23">
        <f t="shared" si="39"/>
        <v>0.59541434473646504</v>
      </c>
      <c r="BI23">
        <f t="shared" si="40"/>
        <v>0.40458565526353496</v>
      </c>
      <c r="BJ23">
        <v>1674</v>
      </c>
      <c r="BK23">
        <v>300</v>
      </c>
      <c r="BL23">
        <v>300</v>
      </c>
      <c r="BM23">
        <v>300</v>
      </c>
      <c r="BN23">
        <v>10332.6</v>
      </c>
      <c r="BO23">
        <v>1822.11</v>
      </c>
      <c r="BP23">
        <v>-8.1018199999999992E-3</v>
      </c>
      <c r="BQ23">
        <v>-0.64</v>
      </c>
      <c r="BR23">
        <f t="shared" si="41"/>
        <v>550.053</v>
      </c>
      <c r="BS23">
        <f t="shared" si="42"/>
        <v>463.23790238303411</v>
      </c>
      <c r="BT23">
        <f t="shared" si="43"/>
        <v>0.84216957708263407</v>
      </c>
      <c r="BU23">
        <f t="shared" si="44"/>
        <v>0.19433915416526804</v>
      </c>
      <c r="BV23">
        <v>6</v>
      </c>
      <c r="BW23">
        <v>0.5</v>
      </c>
      <c r="BX23" t="s">
        <v>299</v>
      </c>
      <c r="BY23">
        <v>1599829402.5999999</v>
      </c>
      <c r="BZ23">
        <v>375.43200000000002</v>
      </c>
      <c r="CA23">
        <v>400.017</v>
      </c>
      <c r="CB23">
        <v>15.9445</v>
      </c>
      <c r="CC23">
        <v>11.3704</v>
      </c>
      <c r="CD23">
        <v>377.49099999999999</v>
      </c>
      <c r="CE23">
        <v>16.052700000000002</v>
      </c>
      <c r="CF23">
        <v>499.96600000000001</v>
      </c>
      <c r="CG23">
        <v>101.553</v>
      </c>
      <c r="CH23">
        <v>9.9711900000000006E-2</v>
      </c>
      <c r="CI23">
        <v>23.889299999999999</v>
      </c>
      <c r="CJ23">
        <v>23.007300000000001</v>
      </c>
      <c r="CK23">
        <v>999.9</v>
      </c>
      <c r="CL23">
        <v>0</v>
      </c>
      <c r="CM23">
        <v>0</v>
      </c>
      <c r="CN23">
        <v>9978.75</v>
      </c>
      <c r="CO23">
        <v>0</v>
      </c>
      <c r="CP23">
        <v>1.5289399999999999E-3</v>
      </c>
      <c r="CQ23">
        <v>550.053</v>
      </c>
      <c r="CR23">
        <v>0.92702399999999996</v>
      </c>
      <c r="CS23">
        <v>7.2975899999999996E-2</v>
      </c>
      <c r="CT23">
        <v>0</v>
      </c>
      <c r="CU23">
        <v>919.32899999999995</v>
      </c>
      <c r="CV23">
        <v>5.0011200000000002</v>
      </c>
      <c r="CW23">
        <v>5047.0600000000004</v>
      </c>
      <c r="CX23">
        <v>5366.29</v>
      </c>
      <c r="CY23">
        <v>36.875</v>
      </c>
      <c r="CZ23">
        <v>40.186999999999998</v>
      </c>
      <c r="DA23">
        <v>38.811999999999998</v>
      </c>
      <c r="DB23">
        <v>39.625</v>
      </c>
      <c r="DC23">
        <v>38.936999999999998</v>
      </c>
      <c r="DD23">
        <v>505.28</v>
      </c>
      <c r="DE23">
        <v>39.78</v>
      </c>
      <c r="DF23">
        <v>0</v>
      </c>
      <c r="DG23">
        <v>96.400000095367403</v>
      </c>
      <c r="DH23">
        <v>0</v>
      </c>
      <c r="DI23">
        <v>917.78179999999998</v>
      </c>
      <c r="DJ23">
        <v>14.955307690220399</v>
      </c>
      <c r="DK23">
        <v>79.589999848215896</v>
      </c>
      <c r="DL23">
        <v>5036.9535999999998</v>
      </c>
      <c r="DM23">
        <v>15</v>
      </c>
      <c r="DN23">
        <v>1599829370.0999999</v>
      </c>
      <c r="DO23" t="s">
        <v>325</v>
      </c>
      <c r="DP23">
        <v>1599829370.0999999</v>
      </c>
      <c r="DQ23">
        <v>1599829367.0999999</v>
      </c>
      <c r="DR23">
        <v>7</v>
      </c>
      <c r="DS23">
        <v>-3.5000000000000003E-2</v>
      </c>
      <c r="DT23">
        <v>1E-3</v>
      </c>
      <c r="DU23">
        <v>-2.06</v>
      </c>
      <c r="DV23">
        <v>-0.108</v>
      </c>
      <c r="DW23">
        <v>400</v>
      </c>
      <c r="DX23">
        <v>11</v>
      </c>
      <c r="DY23">
        <v>0.09</v>
      </c>
      <c r="DZ23">
        <v>0.01</v>
      </c>
      <c r="EA23">
        <v>399.99656097561001</v>
      </c>
      <c r="EB23">
        <v>-8.3895470382751594E-2</v>
      </c>
      <c r="EC23">
        <v>5.6921018785120597E-2</v>
      </c>
      <c r="ED23">
        <v>1</v>
      </c>
      <c r="EE23">
        <v>375.48443902438999</v>
      </c>
      <c r="EF23">
        <v>-0.24796515679484801</v>
      </c>
      <c r="EG23">
        <v>2.6392948781625802E-2</v>
      </c>
      <c r="EH23">
        <v>1</v>
      </c>
      <c r="EI23">
        <v>11.3611292682927</v>
      </c>
      <c r="EJ23">
        <v>6.6432752613241594E-2</v>
      </c>
      <c r="EK23">
        <v>6.6619869555794896E-3</v>
      </c>
      <c r="EL23">
        <v>1</v>
      </c>
      <c r="EM23">
        <v>15.931568292682901</v>
      </c>
      <c r="EN23">
        <v>0.10980000000002101</v>
      </c>
      <c r="EO23">
        <v>1.14680774118459E-2</v>
      </c>
      <c r="EP23">
        <v>1</v>
      </c>
      <c r="EQ23">
        <v>4</v>
      </c>
      <c r="ER23">
        <v>4</v>
      </c>
      <c r="ES23" t="s">
        <v>305</v>
      </c>
      <c r="ET23">
        <v>100</v>
      </c>
      <c r="EU23">
        <v>100</v>
      </c>
      <c r="EV23">
        <v>-2.0590000000000002</v>
      </c>
      <c r="EW23">
        <v>-0.1082</v>
      </c>
      <c r="EX23">
        <v>-2.0596500000000302</v>
      </c>
      <c r="EY23">
        <v>0</v>
      </c>
      <c r="EZ23">
        <v>0</v>
      </c>
      <c r="FA23">
        <v>0</v>
      </c>
      <c r="FB23">
        <v>-0.108179999999999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0.5</v>
      </c>
      <c r="FK23">
        <v>0.6</v>
      </c>
      <c r="FL23">
        <v>2</v>
      </c>
      <c r="FM23">
        <v>483.589</v>
      </c>
      <c r="FN23">
        <v>537.34100000000001</v>
      </c>
      <c r="FO23">
        <v>22.4299</v>
      </c>
      <c r="FP23">
        <v>22.981000000000002</v>
      </c>
      <c r="FQ23">
        <v>30</v>
      </c>
      <c r="FR23">
        <v>22.908899999999999</v>
      </c>
      <c r="FS23">
        <v>22.884499999999999</v>
      </c>
      <c r="FT23">
        <v>20.023299999999999</v>
      </c>
      <c r="FU23">
        <v>94.241299999999995</v>
      </c>
      <c r="FV23">
        <v>55.906199999999998</v>
      </c>
      <c r="FW23">
        <v>22.429600000000001</v>
      </c>
      <c r="FX23">
        <v>400</v>
      </c>
      <c r="FY23">
        <v>11.4129</v>
      </c>
      <c r="FZ23">
        <v>102.711</v>
      </c>
      <c r="GA23">
        <v>102.928</v>
      </c>
    </row>
    <row r="24" spans="1:183" x14ac:dyDescent="0.35">
      <c r="A24">
        <v>7</v>
      </c>
      <c r="B24">
        <v>1599829495</v>
      </c>
      <c r="C24">
        <v>2332.5</v>
      </c>
      <c r="D24" t="s">
        <v>326</v>
      </c>
      <c r="E24" t="s">
        <v>327</v>
      </c>
      <c r="F24">
        <v>1599829495</v>
      </c>
      <c r="G24">
        <f t="shared" si="0"/>
        <v>3.7073963812776301E-3</v>
      </c>
      <c r="H24">
        <f t="shared" si="1"/>
        <v>16.247882127339459</v>
      </c>
      <c r="I24">
        <f t="shared" si="2"/>
        <v>378.791</v>
      </c>
      <c r="J24">
        <f t="shared" si="3"/>
        <v>288.96767004264268</v>
      </c>
      <c r="K24">
        <f t="shared" si="4"/>
        <v>29.374302001128356</v>
      </c>
      <c r="L24">
        <f t="shared" si="5"/>
        <v>38.505072998884096</v>
      </c>
      <c r="M24">
        <f t="shared" si="6"/>
        <v>0.32781358740389765</v>
      </c>
      <c r="N24">
        <f t="shared" si="7"/>
        <v>2.9595027184211706</v>
      </c>
      <c r="O24">
        <f t="shared" si="8"/>
        <v>0.30889436855171709</v>
      </c>
      <c r="P24">
        <f t="shared" si="9"/>
        <v>0.19466774583042118</v>
      </c>
      <c r="Q24">
        <f t="shared" si="10"/>
        <v>66.045575969597095</v>
      </c>
      <c r="R24">
        <f t="shared" si="11"/>
        <v>23.294034751492354</v>
      </c>
      <c r="S24">
        <f t="shared" si="12"/>
        <v>23.011800000000001</v>
      </c>
      <c r="T24">
        <f t="shared" si="13"/>
        <v>2.821736215143706</v>
      </c>
      <c r="U24">
        <f t="shared" si="14"/>
        <v>54.815418696749397</v>
      </c>
      <c r="V24">
        <f t="shared" si="15"/>
        <v>1.6283926106579201</v>
      </c>
      <c r="W24">
        <f t="shared" si="16"/>
        <v>2.9706835218509151</v>
      </c>
      <c r="X24">
        <f t="shared" si="17"/>
        <v>1.1933436044857859</v>
      </c>
      <c r="Y24">
        <f t="shared" si="18"/>
        <v>-163.49618041434348</v>
      </c>
      <c r="Z24">
        <f t="shared" si="19"/>
        <v>136.05059629069353</v>
      </c>
      <c r="AA24">
        <f t="shared" si="20"/>
        <v>9.5718546537343734</v>
      </c>
      <c r="AB24">
        <f t="shared" si="21"/>
        <v>48.171846499681521</v>
      </c>
      <c r="AC24">
        <v>15</v>
      </c>
      <c r="AD24">
        <v>3</v>
      </c>
      <c r="AE24">
        <f t="shared" si="22"/>
        <v>1</v>
      </c>
      <c r="AF24">
        <f t="shared" si="23"/>
        <v>0</v>
      </c>
      <c r="AG24">
        <f t="shared" si="24"/>
        <v>54349.816076956005</v>
      </c>
      <c r="AH24" t="s">
        <v>298</v>
      </c>
      <c r="AI24">
        <v>10324.299999999999</v>
      </c>
      <c r="AJ24">
        <v>766.93679999999995</v>
      </c>
      <c r="AK24">
        <v>3258.24</v>
      </c>
      <c r="AL24">
        <f t="shared" si="25"/>
        <v>2491.3031999999998</v>
      </c>
      <c r="AM24">
        <f t="shared" si="26"/>
        <v>0.76461623453152627</v>
      </c>
      <c r="AN24">
        <v>-1.2721081925369599</v>
      </c>
      <c r="AO24" t="s">
        <v>328</v>
      </c>
      <c r="AP24">
        <v>10337.5</v>
      </c>
      <c r="AQ24">
        <v>929.01588000000004</v>
      </c>
      <c r="AR24">
        <v>2204.4899999999998</v>
      </c>
      <c r="AS24">
        <f t="shared" si="27"/>
        <v>0.57858013418069487</v>
      </c>
      <c r="AT24">
        <v>0.5</v>
      </c>
      <c r="AU24">
        <f t="shared" si="28"/>
        <v>337.09343964440319</v>
      </c>
      <c r="AV24">
        <f t="shared" si="29"/>
        <v>16.247882127339459</v>
      </c>
      <c r="AW24">
        <f t="shared" si="30"/>
        <v>97.517783770445376</v>
      </c>
      <c r="AX24">
        <f t="shared" si="31"/>
        <v>0.67661000957137485</v>
      </c>
      <c r="AY24">
        <f t="shared" si="32"/>
        <v>5.1973691147351009E-2</v>
      </c>
      <c r="AZ24">
        <f t="shared" si="33"/>
        <v>0.47800171468230751</v>
      </c>
      <c r="BA24" t="s">
        <v>329</v>
      </c>
      <c r="BB24">
        <v>712.91</v>
      </c>
      <c r="BC24">
        <f t="shared" si="34"/>
        <v>1491.58</v>
      </c>
      <c r="BD24">
        <f t="shared" si="35"/>
        <v>0.85511613188699231</v>
      </c>
      <c r="BE24">
        <f t="shared" si="36"/>
        <v>0.4139934703948015</v>
      </c>
      <c r="BF24">
        <f t="shared" si="37"/>
        <v>0.88725350825277283</v>
      </c>
      <c r="BG24">
        <f t="shared" si="38"/>
        <v>0.42297139906535669</v>
      </c>
      <c r="BH24">
        <f t="shared" si="39"/>
        <v>0.6562006685865861</v>
      </c>
      <c r="BI24">
        <f t="shared" si="40"/>
        <v>0.3437993314134139</v>
      </c>
      <c r="BJ24">
        <v>1676</v>
      </c>
      <c r="BK24">
        <v>300</v>
      </c>
      <c r="BL24">
        <v>300</v>
      </c>
      <c r="BM24">
        <v>300</v>
      </c>
      <c r="BN24">
        <v>10337.5</v>
      </c>
      <c r="BO24">
        <v>2118.36</v>
      </c>
      <c r="BP24">
        <v>-8.2340299999999998E-3</v>
      </c>
      <c r="BQ24">
        <v>-3.45</v>
      </c>
      <c r="BR24">
        <f t="shared" si="41"/>
        <v>399.89100000000002</v>
      </c>
      <c r="BS24">
        <f t="shared" si="42"/>
        <v>337.09343964440319</v>
      </c>
      <c r="BT24">
        <f t="shared" si="43"/>
        <v>0.84296330661205976</v>
      </c>
      <c r="BU24">
        <f t="shared" si="44"/>
        <v>0.19592661322411961</v>
      </c>
      <c r="BV24">
        <v>6</v>
      </c>
      <c r="BW24">
        <v>0.5</v>
      </c>
      <c r="BX24" t="s">
        <v>299</v>
      </c>
      <c r="BY24">
        <v>1599829495</v>
      </c>
      <c r="BZ24">
        <v>378.791</v>
      </c>
      <c r="CA24">
        <v>399.97699999999998</v>
      </c>
      <c r="CB24">
        <v>16.019200000000001</v>
      </c>
      <c r="CC24">
        <v>11.6409</v>
      </c>
      <c r="CD24">
        <v>380.803</v>
      </c>
      <c r="CE24">
        <v>16.127700000000001</v>
      </c>
      <c r="CF24">
        <v>499.92099999999999</v>
      </c>
      <c r="CG24">
        <v>101.553</v>
      </c>
      <c r="CH24">
        <v>9.9555099999999994E-2</v>
      </c>
      <c r="CI24">
        <v>23.8645</v>
      </c>
      <c r="CJ24">
        <v>23.011800000000001</v>
      </c>
      <c r="CK24">
        <v>999.9</v>
      </c>
      <c r="CL24">
        <v>0</v>
      </c>
      <c r="CM24">
        <v>0</v>
      </c>
      <c r="CN24">
        <v>10016.200000000001</v>
      </c>
      <c r="CO24">
        <v>0</v>
      </c>
      <c r="CP24">
        <v>1.5289399999999999E-3</v>
      </c>
      <c r="CQ24">
        <v>399.89100000000002</v>
      </c>
      <c r="CR24">
        <v>0.89998100000000003</v>
      </c>
      <c r="CS24">
        <v>0.100019</v>
      </c>
      <c r="CT24">
        <v>0</v>
      </c>
      <c r="CU24">
        <v>930.82399999999996</v>
      </c>
      <c r="CV24">
        <v>5.0011200000000002</v>
      </c>
      <c r="CW24">
        <v>3697.36</v>
      </c>
      <c r="CX24">
        <v>3868.47</v>
      </c>
      <c r="CY24">
        <v>36.561999999999998</v>
      </c>
      <c r="CZ24">
        <v>39.936999999999998</v>
      </c>
      <c r="DA24">
        <v>38.5</v>
      </c>
      <c r="DB24">
        <v>39.436999999999998</v>
      </c>
      <c r="DC24">
        <v>38.625</v>
      </c>
      <c r="DD24">
        <v>355.39</v>
      </c>
      <c r="DE24">
        <v>39.5</v>
      </c>
      <c r="DF24">
        <v>0</v>
      </c>
      <c r="DG24">
        <v>92.300000190734906</v>
      </c>
      <c r="DH24">
        <v>0</v>
      </c>
      <c r="DI24">
        <v>929.01588000000004</v>
      </c>
      <c r="DJ24">
        <v>15.2477692071508</v>
      </c>
      <c r="DK24">
        <v>53.838461429300999</v>
      </c>
      <c r="DL24">
        <v>3691.9863999999998</v>
      </c>
      <c r="DM24">
        <v>15</v>
      </c>
      <c r="DN24">
        <v>1599829462.0999999</v>
      </c>
      <c r="DO24" t="s">
        <v>330</v>
      </c>
      <c r="DP24">
        <v>1599829454.5999999</v>
      </c>
      <c r="DQ24">
        <v>1599829462.0999999</v>
      </c>
      <c r="DR24">
        <v>8</v>
      </c>
      <c r="DS24">
        <v>4.7E-2</v>
      </c>
      <c r="DT24">
        <v>0</v>
      </c>
      <c r="DU24">
        <v>-2.012</v>
      </c>
      <c r="DV24">
        <v>-0.108</v>
      </c>
      <c r="DW24">
        <v>400</v>
      </c>
      <c r="DX24">
        <v>11</v>
      </c>
      <c r="DY24">
        <v>0.11</v>
      </c>
      <c r="DZ24">
        <v>0.02</v>
      </c>
      <c r="EA24">
        <v>400.00336585365898</v>
      </c>
      <c r="EB24">
        <v>-4.6940485567416201E-2</v>
      </c>
      <c r="EC24">
        <v>1.79290690487308E-2</v>
      </c>
      <c r="ED24">
        <v>1</v>
      </c>
      <c r="EE24">
        <v>378.82863414634102</v>
      </c>
      <c r="EF24">
        <v>-0.246244033903532</v>
      </c>
      <c r="EG24">
        <v>2.7448182753443399E-2</v>
      </c>
      <c r="EH24">
        <v>1</v>
      </c>
      <c r="EI24">
        <v>11.6011585365854</v>
      </c>
      <c r="EJ24">
        <v>0.25635575973295199</v>
      </c>
      <c r="EK24">
        <v>2.5277976296833801E-2</v>
      </c>
      <c r="EL24">
        <v>1</v>
      </c>
      <c r="EM24">
        <v>15.985929268292701</v>
      </c>
      <c r="EN24">
        <v>0.21027658575899499</v>
      </c>
      <c r="EO24">
        <v>2.07594732286948E-2</v>
      </c>
      <c r="EP24">
        <v>1</v>
      </c>
      <c r="EQ24">
        <v>4</v>
      </c>
      <c r="ER24">
        <v>4</v>
      </c>
      <c r="ES24" t="s">
        <v>305</v>
      </c>
      <c r="ET24">
        <v>100</v>
      </c>
      <c r="EU24">
        <v>100</v>
      </c>
      <c r="EV24">
        <v>-2.012</v>
      </c>
      <c r="EW24">
        <v>-0.1085</v>
      </c>
      <c r="EX24">
        <v>-2.01233333333334</v>
      </c>
      <c r="EY24">
        <v>0</v>
      </c>
      <c r="EZ24">
        <v>0</v>
      </c>
      <c r="FA24">
        <v>0</v>
      </c>
      <c r="FB24">
        <v>-0.108484999999998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0.7</v>
      </c>
      <c r="FK24">
        <v>0.5</v>
      </c>
      <c r="FL24">
        <v>2</v>
      </c>
      <c r="FM24">
        <v>483.51400000000001</v>
      </c>
      <c r="FN24">
        <v>536.78300000000002</v>
      </c>
      <c r="FO24">
        <v>22.499300000000002</v>
      </c>
      <c r="FP24">
        <v>22.9849</v>
      </c>
      <c r="FQ24">
        <v>30.0002</v>
      </c>
      <c r="FR24">
        <v>22.916599999999999</v>
      </c>
      <c r="FS24">
        <v>22.894100000000002</v>
      </c>
      <c r="FT24">
        <v>20.029800000000002</v>
      </c>
      <c r="FU24">
        <v>85.451099999999997</v>
      </c>
      <c r="FV24">
        <v>54.798200000000001</v>
      </c>
      <c r="FW24">
        <v>22.455200000000001</v>
      </c>
      <c r="FX24">
        <v>400</v>
      </c>
      <c r="FY24">
        <v>11.678900000000001</v>
      </c>
      <c r="FZ24">
        <v>102.711</v>
      </c>
      <c r="GA24">
        <v>102.926</v>
      </c>
    </row>
    <row r="25" spans="1:183" x14ac:dyDescent="0.35">
      <c r="A25">
        <v>8</v>
      </c>
      <c r="B25">
        <v>1599829590</v>
      </c>
      <c r="C25">
        <v>2427.5</v>
      </c>
      <c r="D25" t="s">
        <v>331</v>
      </c>
      <c r="E25" t="s">
        <v>332</v>
      </c>
      <c r="F25">
        <v>1599829590</v>
      </c>
      <c r="G25">
        <f t="shared" si="0"/>
        <v>3.5545833707247613E-3</v>
      </c>
      <c r="H25">
        <f t="shared" si="1"/>
        <v>11.588257121874506</v>
      </c>
      <c r="I25">
        <f t="shared" si="2"/>
        <v>384.459</v>
      </c>
      <c r="J25">
        <f t="shared" si="3"/>
        <v>315.90027813589796</v>
      </c>
      <c r="K25">
        <f t="shared" si="4"/>
        <v>32.11192002919227</v>
      </c>
      <c r="L25">
        <f t="shared" si="5"/>
        <v>39.081056640260996</v>
      </c>
      <c r="M25">
        <f t="shared" si="6"/>
        <v>0.31459487680039988</v>
      </c>
      <c r="N25">
        <f t="shared" si="7"/>
        <v>2.9560815114333439</v>
      </c>
      <c r="O25">
        <f t="shared" si="8"/>
        <v>0.29710803848538997</v>
      </c>
      <c r="P25">
        <f t="shared" si="9"/>
        <v>0.18718260047364338</v>
      </c>
      <c r="Q25">
        <f t="shared" si="10"/>
        <v>41.281724770344447</v>
      </c>
      <c r="R25">
        <f t="shared" si="11"/>
        <v>23.142168290599173</v>
      </c>
      <c r="S25">
        <f t="shared" si="12"/>
        <v>23.001899999999999</v>
      </c>
      <c r="T25">
        <f t="shared" si="13"/>
        <v>2.8200460058833636</v>
      </c>
      <c r="U25">
        <f t="shared" si="14"/>
        <v>55.037409861211252</v>
      </c>
      <c r="V25">
        <f t="shared" si="15"/>
        <v>1.6305095123678999</v>
      </c>
      <c r="W25">
        <f t="shared" si="16"/>
        <v>2.9625476861639797</v>
      </c>
      <c r="X25">
        <f t="shared" si="17"/>
        <v>1.1895364935154638</v>
      </c>
      <c r="Y25">
        <f t="shared" si="18"/>
        <v>-156.75712664896199</v>
      </c>
      <c r="Z25">
        <f t="shared" si="19"/>
        <v>130.20387368507028</v>
      </c>
      <c r="AA25">
        <f t="shared" si="20"/>
        <v>9.1685328401742865</v>
      </c>
      <c r="AB25">
        <f t="shared" si="21"/>
        <v>23.897004646627025</v>
      </c>
      <c r="AC25">
        <v>15</v>
      </c>
      <c r="AD25">
        <v>3</v>
      </c>
      <c r="AE25">
        <f t="shared" si="22"/>
        <v>1</v>
      </c>
      <c r="AF25">
        <f t="shared" si="23"/>
        <v>0</v>
      </c>
      <c r="AG25">
        <f t="shared" si="24"/>
        <v>54257.079408113248</v>
      </c>
      <c r="AH25" t="s">
        <v>298</v>
      </c>
      <c r="AI25">
        <v>10324.299999999999</v>
      </c>
      <c r="AJ25">
        <v>766.93679999999995</v>
      </c>
      <c r="AK25">
        <v>3258.24</v>
      </c>
      <c r="AL25">
        <f t="shared" si="25"/>
        <v>2491.3031999999998</v>
      </c>
      <c r="AM25">
        <f t="shared" si="26"/>
        <v>0.76461623453152627</v>
      </c>
      <c r="AN25">
        <v>-1.2721081925369599</v>
      </c>
      <c r="AO25" t="s">
        <v>333</v>
      </c>
      <c r="AP25">
        <v>10327.4</v>
      </c>
      <c r="AQ25">
        <v>901.26873076923096</v>
      </c>
      <c r="AR25">
        <v>2431.34</v>
      </c>
      <c r="AS25">
        <f t="shared" si="27"/>
        <v>0.62931193055301571</v>
      </c>
      <c r="AT25">
        <v>0.5</v>
      </c>
      <c r="AU25">
        <f t="shared" si="28"/>
        <v>210.74261081637647</v>
      </c>
      <c r="AV25">
        <f t="shared" si="29"/>
        <v>11.588257121874506</v>
      </c>
      <c r="AW25">
        <f t="shared" si="30"/>
        <v>66.311419631318358</v>
      </c>
      <c r="AX25">
        <f t="shared" si="31"/>
        <v>0.69879161285546243</v>
      </c>
      <c r="AY25">
        <f t="shared" si="32"/>
        <v>6.1024039061644324E-2</v>
      </c>
      <c r="AZ25">
        <f t="shared" si="33"/>
        <v>0.34010052070051888</v>
      </c>
      <c r="BA25" t="s">
        <v>334</v>
      </c>
      <c r="BB25">
        <v>732.34</v>
      </c>
      <c r="BC25">
        <f t="shared" si="34"/>
        <v>1699</v>
      </c>
      <c r="BD25">
        <f t="shared" si="35"/>
        <v>0.90057167111875769</v>
      </c>
      <c r="BE25">
        <f t="shared" si="36"/>
        <v>0.32736846272615694</v>
      </c>
      <c r="BF25">
        <f t="shared" si="37"/>
        <v>0.91929123257559775</v>
      </c>
      <c r="BG25">
        <f t="shared" si="38"/>
        <v>0.33191463808981569</v>
      </c>
      <c r="BH25">
        <f t="shared" si="39"/>
        <v>0.73177359328133817</v>
      </c>
      <c r="BI25">
        <f t="shared" si="40"/>
        <v>0.26822640671866183</v>
      </c>
      <c r="BJ25">
        <v>1678</v>
      </c>
      <c r="BK25">
        <v>300</v>
      </c>
      <c r="BL25">
        <v>300</v>
      </c>
      <c r="BM25">
        <v>300</v>
      </c>
      <c r="BN25">
        <v>10327.4</v>
      </c>
      <c r="BO25">
        <v>2349.83</v>
      </c>
      <c r="BP25">
        <v>-8.3533600000000006E-3</v>
      </c>
      <c r="BQ25">
        <v>-6.22</v>
      </c>
      <c r="BR25">
        <f t="shared" si="41"/>
        <v>250.00800000000001</v>
      </c>
      <c r="BS25">
        <f t="shared" si="42"/>
        <v>210.74261081637647</v>
      </c>
      <c r="BT25">
        <f t="shared" si="43"/>
        <v>0.84294346907449547</v>
      </c>
      <c r="BU25">
        <f t="shared" si="44"/>
        <v>0.19588693814899114</v>
      </c>
      <c r="BV25">
        <v>6</v>
      </c>
      <c r="BW25">
        <v>0.5</v>
      </c>
      <c r="BX25" t="s">
        <v>299</v>
      </c>
      <c r="BY25">
        <v>1599829590</v>
      </c>
      <c r="BZ25">
        <v>384.459</v>
      </c>
      <c r="CA25">
        <v>400.00599999999997</v>
      </c>
      <c r="CB25">
        <v>16.040099999999999</v>
      </c>
      <c r="CC25">
        <v>11.842700000000001</v>
      </c>
      <c r="CD25">
        <v>386.45800000000003</v>
      </c>
      <c r="CE25">
        <v>16.142900000000001</v>
      </c>
      <c r="CF25">
        <v>499.96199999999999</v>
      </c>
      <c r="CG25">
        <v>101.55200000000001</v>
      </c>
      <c r="CH25">
        <v>0.100079</v>
      </c>
      <c r="CI25">
        <v>23.818899999999999</v>
      </c>
      <c r="CJ25">
        <v>23.001899999999999</v>
      </c>
      <c r="CK25">
        <v>999.9</v>
      </c>
      <c r="CL25">
        <v>0</v>
      </c>
      <c r="CM25">
        <v>0</v>
      </c>
      <c r="CN25">
        <v>9996.8799999999992</v>
      </c>
      <c r="CO25">
        <v>0</v>
      </c>
      <c r="CP25">
        <v>1.5289399999999999E-3</v>
      </c>
      <c r="CQ25">
        <v>250.00800000000001</v>
      </c>
      <c r="CR25">
        <v>0.899891</v>
      </c>
      <c r="CS25">
        <v>0.100109</v>
      </c>
      <c r="CT25">
        <v>0</v>
      </c>
      <c r="CU25">
        <v>902.23</v>
      </c>
      <c r="CV25">
        <v>5.0011200000000002</v>
      </c>
      <c r="CW25">
        <v>2226.3000000000002</v>
      </c>
      <c r="CX25">
        <v>2400.12</v>
      </c>
      <c r="CY25">
        <v>36</v>
      </c>
      <c r="CZ25">
        <v>39.686999999999998</v>
      </c>
      <c r="DA25">
        <v>38.061999999999998</v>
      </c>
      <c r="DB25">
        <v>39.186999999999998</v>
      </c>
      <c r="DC25">
        <v>38.186999999999998</v>
      </c>
      <c r="DD25">
        <v>220.48</v>
      </c>
      <c r="DE25">
        <v>24.53</v>
      </c>
      <c r="DF25">
        <v>0</v>
      </c>
      <c r="DG25">
        <v>94.600000143051105</v>
      </c>
      <c r="DH25">
        <v>0</v>
      </c>
      <c r="DI25">
        <v>901.26873076923096</v>
      </c>
      <c r="DJ25">
        <v>6.8647863438571797</v>
      </c>
      <c r="DK25">
        <v>12.9750426962345</v>
      </c>
      <c r="DL25">
        <v>2225.0953846153802</v>
      </c>
      <c r="DM25">
        <v>15</v>
      </c>
      <c r="DN25">
        <v>1599829562.5</v>
      </c>
      <c r="DO25" t="s">
        <v>335</v>
      </c>
      <c r="DP25">
        <v>1599829544.5</v>
      </c>
      <c r="DQ25">
        <v>1599829562.5</v>
      </c>
      <c r="DR25">
        <v>9</v>
      </c>
      <c r="DS25">
        <v>1.2999999999999999E-2</v>
      </c>
      <c r="DT25">
        <v>6.0000000000000001E-3</v>
      </c>
      <c r="DU25">
        <v>-1.9990000000000001</v>
      </c>
      <c r="DV25">
        <v>-0.10299999999999999</v>
      </c>
      <c r="DW25">
        <v>400</v>
      </c>
      <c r="DX25">
        <v>12</v>
      </c>
      <c r="DY25">
        <v>0.08</v>
      </c>
      <c r="DZ25">
        <v>0.02</v>
      </c>
      <c r="EA25">
        <v>400.02300000000002</v>
      </c>
      <c r="EB25">
        <v>8.2108818011246101E-2</v>
      </c>
      <c r="EC25">
        <v>4.6712953235694202E-2</v>
      </c>
      <c r="ED25">
        <v>1</v>
      </c>
      <c r="EE25">
        <v>384.46384999999998</v>
      </c>
      <c r="EF25">
        <v>0.127969981238028</v>
      </c>
      <c r="EG25">
        <v>2.7680814655641799E-2</v>
      </c>
      <c r="EH25">
        <v>1</v>
      </c>
      <c r="EI25">
        <v>11.851705000000001</v>
      </c>
      <c r="EJ25">
        <v>2.3977485928528401E-3</v>
      </c>
      <c r="EK25">
        <v>4.3256184528920501E-3</v>
      </c>
      <c r="EL25">
        <v>1</v>
      </c>
      <c r="EM25">
        <v>16.019145000000002</v>
      </c>
      <c r="EN25">
        <v>0.24066641651027601</v>
      </c>
      <c r="EO25">
        <v>2.64223385603925E-2</v>
      </c>
      <c r="EP25">
        <v>1</v>
      </c>
      <c r="EQ25">
        <v>4</v>
      </c>
      <c r="ER25">
        <v>4</v>
      </c>
      <c r="ES25" t="s">
        <v>305</v>
      </c>
      <c r="ET25">
        <v>100</v>
      </c>
      <c r="EU25">
        <v>100</v>
      </c>
      <c r="EV25">
        <v>-1.9990000000000001</v>
      </c>
      <c r="EW25">
        <v>-0.1028</v>
      </c>
      <c r="EX25">
        <v>-1.99889999999988</v>
      </c>
      <c r="EY25">
        <v>0</v>
      </c>
      <c r="EZ25">
        <v>0</v>
      </c>
      <c r="FA25">
        <v>0</v>
      </c>
      <c r="FB25">
        <v>-0.10273499999999899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0.8</v>
      </c>
      <c r="FK25">
        <v>0.5</v>
      </c>
      <c r="FL25">
        <v>2</v>
      </c>
      <c r="FM25">
        <v>483.41399999999999</v>
      </c>
      <c r="FN25">
        <v>536.52800000000002</v>
      </c>
      <c r="FO25">
        <v>22.598199999999999</v>
      </c>
      <c r="FP25">
        <v>23.004300000000001</v>
      </c>
      <c r="FQ25">
        <v>30.0002</v>
      </c>
      <c r="FR25">
        <v>22.9359</v>
      </c>
      <c r="FS25">
        <v>22.9101</v>
      </c>
      <c r="FT25">
        <v>20.034199999999998</v>
      </c>
      <c r="FU25">
        <v>83.559100000000001</v>
      </c>
      <c r="FV25">
        <v>53.741799999999998</v>
      </c>
      <c r="FW25">
        <v>22.598700000000001</v>
      </c>
      <c r="FX25">
        <v>400</v>
      </c>
      <c r="FY25">
        <v>11.671200000000001</v>
      </c>
      <c r="FZ25">
        <v>102.706</v>
      </c>
      <c r="GA25">
        <v>102.923</v>
      </c>
    </row>
    <row r="26" spans="1:183" x14ac:dyDescent="0.35">
      <c r="A26">
        <v>9</v>
      </c>
      <c r="B26">
        <v>1599829687</v>
      </c>
      <c r="C26">
        <v>2524.5</v>
      </c>
      <c r="D26" t="s">
        <v>336</v>
      </c>
      <c r="E26" t="s">
        <v>337</v>
      </c>
      <c r="F26">
        <v>1599829687</v>
      </c>
      <c r="G26">
        <f t="shared" si="0"/>
        <v>3.3411950376550912E-3</v>
      </c>
      <c r="H26">
        <f t="shared" si="1"/>
        <v>7.2709651546768859</v>
      </c>
      <c r="I26">
        <f t="shared" si="2"/>
        <v>389.67</v>
      </c>
      <c r="J26">
        <f t="shared" si="3"/>
        <v>340.7955398042717</v>
      </c>
      <c r="K26">
        <f t="shared" si="4"/>
        <v>34.642682144830971</v>
      </c>
      <c r="L26">
        <f t="shared" si="5"/>
        <v>39.610887980310004</v>
      </c>
      <c r="M26">
        <f t="shared" si="6"/>
        <v>0.29095175140328372</v>
      </c>
      <c r="N26">
        <f t="shared" si="7"/>
        <v>2.9548682669437141</v>
      </c>
      <c r="O26">
        <f t="shared" si="8"/>
        <v>0.27592133822673326</v>
      </c>
      <c r="P26">
        <f t="shared" si="9"/>
        <v>0.17373652903904727</v>
      </c>
      <c r="Q26">
        <f t="shared" si="10"/>
        <v>24.770233693205444</v>
      </c>
      <c r="R26">
        <f t="shared" si="11"/>
        <v>23.068062315156798</v>
      </c>
      <c r="S26">
        <f t="shared" si="12"/>
        <v>23.0017</v>
      </c>
      <c r="T26">
        <f t="shared" si="13"/>
        <v>2.8200118693708718</v>
      </c>
      <c r="U26">
        <f t="shared" si="14"/>
        <v>54.651303194766363</v>
      </c>
      <c r="V26">
        <f t="shared" si="15"/>
        <v>1.6159375958031001</v>
      </c>
      <c r="W26">
        <f t="shared" si="16"/>
        <v>2.9568143874707253</v>
      </c>
      <c r="X26">
        <f t="shared" si="17"/>
        <v>1.2040742735677716</v>
      </c>
      <c r="Y26">
        <f t="shared" si="18"/>
        <v>-147.34670116058953</v>
      </c>
      <c r="Z26">
        <f t="shared" si="19"/>
        <v>125.0527435358636</v>
      </c>
      <c r="AA26">
        <f t="shared" si="20"/>
        <v>8.8079770052816091</v>
      </c>
      <c r="AB26">
        <f t="shared" si="21"/>
        <v>11.284253073761121</v>
      </c>
      <c r="AC26">
        <v>15</v>
      </c>
      <c r="AD26">
        <v>3</v>
      </c>
      <c r="AE26">
        <f t="shared" si="22"/>
        <v>1</v>
      </c>
      <c r="AF26">
        <f t="shared" si="23"/>
        <v>0</v>
      </c>
      <c r="AG26">
        <f t="shared" si="24"/>
        <v>54227.141451634809</v>
      </c>
      <c r="AH26" t="s">
        <v>298</v>
      </c>
      <c r="AI26">
        <v>10324.299999999999</v>
      </c>
      <c r="AJ26">
        <v>766.93679999999995</v>
      </c>
      <c r="AK26">
        <v>3258.24</v>
      </c>
      <c r="AL26">
        <f t="shared" si="25"/>
        <v>2491.3031999999998</v>
      </c>
      <c r="AM26">
        <f t="shared" si="26"/>
        <v>0.76461623453152627</v>
      </c>
      <c r="AN26">
        <v>-1.2721081925369599</v>
      </c>
      <c r="AO26" t="s">
        <v>338</v>
      </c>
      <c r="AP26">
        <v>10320.700000000001</v>
      </c>
      <c r="AQ26">
        <v>866.85219230769201</v>
      </c>
      <c r="AR26">
        <v>2562.02</v>
      </c>
      <c r="AS26">
        <f t="shared" si="27"/>
        <v>0.66165283943619024</v>
      </c>
      <c r="AT26">
        <v>0.5</v>
      </c>
      <c r="AU26">
        <f t="shared" si="28"/>
        <v>126.50752515078041</v>
      </c>
      <c r="AV26">
        <f t="shared" si="29"/>
        <v>7.2709651546768859</v>
      </c>
      <c r="AW26">
        <f t="shared" si="30"/>
        <v>41.852031613029553</v>
      </c>
      <c r="AX26">
        <f t="shared" si="31"/>
        <v>0.71324189506717361</v>
      </c>
      <c r="AY26">
        <f t="shared" si="32"/>
        <v>6.7530159467048462E-2</v>
      </c>
      <c r="AZ26">
        <f t="shared" si="33"/>
        <v>0.27174651251746662</v>
      </c>
      <c r="BA26" t="s">
        <v>339</v>
      </c>
      <c r="BB26">
        <v>734.68</v>
      </c>
      <c r="BC26">
        <f t="shared" si="34"/>
        <v>1827.3400000000001</v>
      </c>
      <c r="BD26">
        <f t="shared" si="35"/>
        <v>0.92766962234302752</v>
      </c>
      <c r="BE26">
        <f t="shared" si="36"/>
        <v>0.27588803119402744</v>
      </c>
      <c r="BF26">
        <f t="shared" si="37"/>
        <v>0.94433940872061417</v>
      </c>
      <c r="BG26">
        <f t="shared" si="38"/>
        <v>0.27946016366052912</v>
      </c>
      <c r="BH26">
        <f t="shared" si="39"/>
        <v>0.78622436926485895</v>
      </c>
      <c r="BI26">
        <f t="shared" si="40"/>
        <v>0.21377563073514105</v>
      </c>
      <c r="BJ26">
        <v>1680</v>
      </c>
      <c r="BK26">
        <v>300</v>
      </c>
      <c r="BL26">
        <v>300</v>
      </c>
      <c r="BM26">
        <v>300</v>
      </c>
      <c r="BN26">
        <v>10320.700000000001</v>
      </c>
      <c r="BO26">
        <v>2498.7600000000002</v>
      </c>
      <c r="BP26">
        <v>-8.4333499999999992E-3</v>
      </c>
      <c r="BQ26">
        <v>-14.83</v>
      </c>
      <c r="BR26">
        <f t="shared" si="41"/>
        <v>150.08600000000001</v>
      </c>
      <c r="BS26">
        <f t="shared" si="42"/>
        <v>126.50752515078041</v>
      </c>
      <c r="BT26">
        <f t="shared" si="43"/>
        <v>0.84290023820196691</v>
      </c>
      <c r="BU26">
        <f t="shared" si="44"/>
        <v>0.19580047640393383</v>
      </c>
      <c r="BV26">
        <v>6</v>
      </c>
      <c r="BW26">
        <v>0.5</v>
      </c>
      <c r="BX26" t="s">
        <v>299</v>
      </c>
      <c r="BY26">
        <v>1599829687</v>
      </c>
      <c r="BZ26">
        <v>389.67</v>
      </c>
      <c r="CA26">
        <v>399.95699999999999</v>
      </c>
      <c r="CB26">
        <v>15.896699999999999</v>
      </c>
      <c r="CC26">
        <v>11.9512</v>
      </c>
      <c r="CD26">
        <v>391.69600000000003</v>
      </c>
      <c r="CE26">
        <v>16.0016</v>
      </c>
      <c r="CF26">
        <v>500.02499999999998</v>
      </c>
      <c r="CG26">
        <v>101.55200000000001</v>
      </c>
      <c r="CH26">
        <v>0.100393</v>
      </c>
      <c r="CI26">
        <v>23.7867</v>
      </c>
      <c r="CJ26">
        <v>23.0017</v>
      </c>
      <c r="CK26">
        <v>999.9</v>
      </c>
      <c r="CL26">
        <v>0</v>
      </c>
      <c r="CM26">
        <v>0</v>
      </c>
      <c r="CN26">
        <v>9990</v>
      </c>
      <c r="CO26">
        <v>0</v>
      </c>
      <c r="CP26">
        <v>1.5289399999999999E-3</v>
      </c>
      <c r="CQ26">
        <v>150.08600000000001</v>
      </c>
      <c r="CR26">
        <v>0.89999399999999996</v>
      </c>
      <c r="CS26">
        <v>0.100006</v>
      </c>
      <c r="CT26">
        <v>0</v>
      </c>
      <c r="CU26">
        <v>865.96199999999999</v>
      </c>
      <c r="CV26">
        <v>5.0011200000000002</v>
      </c>
      <c r="CW26">
        <v>1269.74</v>
      </c>
      <c r="CX26">
        <v>1421.3</v>
      </c>
      <c r="CY26">
        <v>35.5</v>
      </c>
      <c r="CZ26">
        <v>39.375</v>
      </c>
      <c r="DA26">
        <v>37.686999999999998</v>
      </c>
      <c r="DB26">
        <v>38.936999999999998</v>
      </c>
      <c r="DC26">
        <v>37.811999999999998</v>
      </c>
      <c r="DD26">
        <v>130.58000000000001</v>
      </c>
      <c r="DE26">
        <v>14.51</v>
      </c>
      <c r="DF26">
        <v>0</v>
      </c>
      <c r="DG26">
        <v>96.5</v>
      </c>
      <c r="DH26">
        <v>0</v>
      </c>
      <c r="DI26">
        <v>866.85219230769201</v>
      </c>
      <c r="DJ26">
        <v>-5.3870427350361396</v>
      </c>
      <c r="DK26">
        <v>-8.0266666570379499</v>
      </c>
      <c r="DL26">
        <v>1269.7161538461501</v>
      </c>
      <c r="DM26">
        <v>15</v>
      </c>
      <c r="DN26">
        <v>1599829649</v>
      </c>
      <c r="DO26" t="s">
        <v>340</v>
      </c>
      <c r="DP26">
        <v>1599829647.5</v>
      </c>
      <c r="DQ26">
        <v>1599829649</v>
      </c>
      <c r="DR26">
        <v>10</v>
      </c>
      <c r="DS26">
        <v>-2.7E-2</v>
      </c>
      <c r="DT26">
        <v>-2E-3</v>
      </c>
      <c r="DU26">
        <v>-2.0259999999999998</v>
      </c>
      <c r="DV26">
        <v>-0.105</v>
      </c>
      <c r="DW26">
        <v>400</v>
      </c>
      <c r="DX26">
        <v>12</v>
      </c>
      <c r="DY26">
        <v>0.22</v>
      </c>
      <c r="DZ26">
        <v>0.02</v>
      </c>
      <c r="EA26">
        <v>399.97957500000001</v>
      </c>
      <c r="EB26">
        <v>-5.7129455910224801E-2</v>
      </c>
      <c r="EC26">
        <v>3.1692970435098902E-2</v>
      </c>
      <c r="ED26">
        <v>1</v>
      </c>
      <c r="EE26">
        <v>389.69605000000001</v>
      </c>
      <c r="EF26">
        <v>-0.188150093809482</v>
      </c>
      <c r="EG26">
        <v>2.01890440586023E-2</v>
      </c>
      <c r="EH26">
        <v>1</v>
      </c>
      <c r="EI26">
        <v>11.944319999999999</v>
      </c>
      <c r="EJ26">
        <v>3.9332082551589202E-2</v>
      </c>
      <c r="EK26">
        <v>4.1033035471434599E-3</v>
      </c>
      <c r="EL26">
        <v>1</v>
      </c>
      <c r="EM26">
        <v>15.910634999999999</v>
      </c>
      <c r="EN26">
        <v>-5.1512195121980103E-2</v>
      </c>
      <c r="EO26">
        <v>5.8074327374494699E-3</v>
      </c>
      <c r="EP26">
        <v>1</v>
      </c>
      <c r="EQ26">
        <v>4</v>
      </c>
      <c r="ER26">
        <v>4</v>
      </c>
      <c r="ES26" t="s">
        <v>305</v>
      </c>
      <c r="ET26">
        <v>100</v>
      </c>
      <c r="EU26">
        <v>100</v>
      </c>
      <c r="EV26">
        <v>-2.0259999999999998</v>
      </c>
      <c r="EW26">
        <v>-0.10489999999999999</v>
      </c>
      <c r="EX26">
        <v>-2.02560000000005</v>
      </c>
      <c r="EY26">
        <v>0</v>
      </c>
      <c r="EZ26">
        <v>0</v>
      </c>
      <c r="FA26">
        <v>0</v>
      </c>
      <c r="FB26">
        <v>-0.10490952380952299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0.7</v>
      </c>
      <c r="FK26">
        <v>0.6</v>
      </c>
      <c r="FL26">
        <v>2</v>
      </c>
      <c r="FM26">
        <v>483.62299999999999</v>
      </c>
      <c r="FN26">
        <v>536.19500000000005</v>
      </c>
      <c r="FO26">
        <v>22.6159</v>
      </c>
      <c r="FP26">
        <v>23.033300000000001</v>
      </c>
      <c r="FQ26">
        <v>30.0002</v>
      </c>
      <c r="FR26">
        <v>22.957100000000001</v>
      </c>
      <c r="FS26">
        <v>22.933599999999998</v>
      </c>
      <c r="FT26">
        <v>20.043500000000002</v>
      </c>
      <c r="FU26">
        <v>81.000600000000006</v>
      </c>
      <c r="FV26">
        <v>52.8155</v>
      </c>
      <c r="FW26">
        <v>22.562799999999999</v>
      </c>
      <c r="FX26">
        <v>400</v>
      </c>
      <c r="FY26">
        <v>12.000299999999999</v>
      </c>
      <c r="FZ26">
        <v>102.7</v>
      </c>
      <c r="GA26">
        <v>102.91800000000001</v>
      </c>
    </row>
    <row r="27" spans="1:183" x14ac:dyDescent="0.35">
      <c r="A27">
        <v>10</v>
      </c>
      <c r="B27">
        <v>1599829757</v>
      </c>
      <c r="C27">
        <v>2594.5</v>
      </c>
      <c r="D27" t="s">
        <v>341</v>
      </c>
      <c r="E27" t="s">
        <v>342</v>
      </c>
      <c r="F27">
        <v>1599829757</v>
      </c>
      <c r="G27">
        <f t="shared" si="0"/>
        <v>3.0987278329259972E-3</v>
      </c>
      <c r="H27">
        <f t="shared" si="1"/>
        <v>4.7443179831351321</v>
      </c>
      <c r="I27">
        <f t="shared" si="2"/>
        <v>392.74700000000001</v>
      </c>
      <c r="J27">
        <f t="shared" si="3"/>
        <v>355.87514657963391</v>
      </c>
      <c r="K27">
        <f t="shared" si="4"/>
        <v>36.175577127527504</v>
      </c>
      <c r="L27">
        <f t="shared" si="5"/>
        <v>39.923691009778807</v>
      </c>
      <c r="M27">
        <f t="shared" si="6"/>
        <v>0.26718538375281697</v>
      </c>
      <c r="N27">
        <f t="shared" si="7"/>
        <v>2.9555469816077098</v>
      </c>
      <c r="O27">
        <f t="shared" si="8"/>
        <v>0.25445524997764191</v>
      </c>
      <c r="P27">
        <f t="shared" si="9"/>
        <v>0.16012772823753707</v>
      </c>
      <c r="Q27">
        <f t="shared" si="10"/>
        <v>16.523198229211868</v>
      </c>
      <c r="R27">
        <f t="shared" si="11"/>
        <v>23.046335337748484</v>
      </c>
      <c r="S27">
        <f t="shared" si="12"/>
        <v>22.986799999999999</v>
      </c>
      <c r="T27">
        <f t="shared" si="13"/>
        <v>2.8174697156239001</v>
      </c>
      <c r="U27">
        <f t="shared" si="14"/>
        <v>54.450429585260181</v>
      </c>
      <c r="V27">
        <f t="shared" si="15"/>
        <v>1.60649483759352</v>
      </c>
      <c r="W27">
        <f t="shared" si="16"/>
        <v>2.9503804650026133</v>
      </c>
      <c r="X27">
        <f t="shared" si="17"/>
        <v>1.2109748780303802</v>
      </c>
      <c r="Y27">
        <f t="shared" si="18"/>
        <v>-136.65389743203647</v>
      </c>
      <c r="Z27">
        <f t="shared" si="19"/>
        <v>121.6875371038785</v>
      </c>
      <c r="AA27">
        <f t="shared" si="20"/>
        <v>8.5667668681132234</v>
      </c>
      <c r="AB27">
        <f t="shared" si="21"/>
        <v>10.123604769167116</v>
      </c>
      <c r="AC27">
        <v>15</v>
      </c>
      <c r="AD27">
        <v>3</v>
      </c>
      <c r="AE27">
        <f t="shared" si="22"/>
        <v>1</v>
      </c>
      <c r="AF27">
        <f t="shared" si="23"/>
        <v>0</v>
      </c>
      <c r="AG27">
        <f t="shared" si="24"/>
        <v>54253.820518499902</v>
      </c>
      <c r="AH27" t="s">
        <v>298</v>
      </c>
      <c r="AI27">
        <v>10324.299999999999</v>
      </c>
      <c r="AJ27">
        <v>766.93679999999995</v>
      </c>
      <c r="AK27">
        <v>3258.24</v>
      </c>
      <c r="AL27">
        <f t="shared" si="25"/>
        <v>2491.3031999999998</v>
      </c>
      <c r="AM27">
        <f t="shared" si="26"/>
        <v>0.76461623453152627</v>
      </c>
      <c r="AN27">
        <v>-1.2721081925369599</v>
      </c>
      <c r="AO27" t="s">
        <v>343</v>
      </c>
      <c r="AP27">
        <v>10317.1</v>
      </c>
      <c r="AQ27">
        <v>836.09151999999995</v>
      </c>
      <c r="AR27">
        <v>2623.02</v>
      </c>
      <c r="AS27">
        <f t="shared" si="27"/>
        <v>0.68124851507041506</v>
      </c>
      <c r="AT27">
        <v>0.5</v>
      </c>
      <c r="AU27">
        <f t="shared" si="28"/>
        <v>84.43312541904902</v>
      </c>
      <c r="AV27">
        <f t="shared" si="29"/>
        <v>4.7443179831351321</v>
      </c>
      <c r="AW27">
        <f t="shared" si="30"/>
        <v>28.759970657240629</v>
      </c>
      <c r="AX27">
        <f t="shared" si="31"/>
        <v>0.71853054875677658</v>
      </c>
      <c r="AY27">
        <f t="shared" si="32"/>
        <v>7.1256703406536712E-2</v>
      </c>
      <c r="AZ27">
        <f t="shared" si="33"/>
        <v>0.24217123773360469</v>
      </c>
      <c r="BA27" t="s">
        <v>344</v>
      </c>
      <c r="BB27">
        <v>738.3</v>
      </c>
      <c r="BC27">
        <f t="shared" si="34"/>
        <v>1884.72</v>
      </c>
      <c r="BD27">
        <f t="shared" si="35"/>
        <v>0.9481135022708943</v>
      </c>
      <c r="BE27">
        <f t="shared" si="36"/>
        <v>0.25207743041500985</v>
      </c>
      <c r="BF27">
        <f t="shared" si="37"/>
        <v>0.96274158399795873</v>
      </c>
      <c r="BG27">
        <f t="shared" si="38"/>
        <v>0.25497498658533407</v>
      </c>
      <c r="BH27">
        <f t="shared" si="39"/>
        <v>0.83721958898303539</v>
      </c>
      <c r="BI27">
        <f t="shared" si="40"/>
        <v>0.16278041101696461</v>
      </c>
      <c r="BJ27">
        <v>1682</v>
      </c>
      <c r="BK27">
        <v>300</v>
      </c>
      <c r="BL27">
        <v>300</v>
      </c>
      <c r="BM27">
        <v>300</v>
      </c>
      <c r="BN27">
        <v>10317.1</v>
      </c>
      <c r="BO27">
        <v>2586.36</v>
      </c>
      <c r="BP27">
        <v>-8.4729499999999999E-3</v>
      </c>
      <c r="BQ27">
        <v>-25.55</v>
      </c>
      <c r="BR27">
        <f t="shared" si="41"/>
        <v>100.176</v>
      </c>
      <c r="BS27">
        <f t="shared" si="42"/>
        <v>84.43312541904902</v>
      </c>
      <c r="BT27">
        <f t="shared" si="43"/>
        <v>0.8428478419885902</v>
      </c>
      <c r="BU27">
        <f t="shared" si="44"/>
        <v>0.19569568397718054</v>
      </c>
      <c r="BV27">
        <v>6</v>
      </c>
      <c r="BW27">
        <v>0.5</v>
      </c>
      <c r="BX27" t="s">
        <v>299</v>
      </c>
      <c r="BY27">
        <v>1599829757</v>
      </c>
      <c r="BZ27">
        <v>392.74700000000001</v>
      </c>
      <c r="CA27">
        <v>399.9</v>
      </c>
      <c r="CB27">
        <v>15.803800000000001</v>
      </c>
      <c r="CC27">
        <v>12.144399999999999</v>
      </c>
      <c r="CD27">
        <v>394.78</v>
      </c>
      <c r="CE27">
        <v>15.9087</v>
      </c>
      <c r="CF27">
        <v>500.04199999999997</v>
      </c>
      <c r="CG27">
        <v>101.553</v>
      </c>
      <c r="CH27">
        <v>9.9440399999999998E-2</v>
      </c>
      <c r="CI27">
        <v>23.750499999999999</v>
      </c>
      <c r="CJ27">
        <v>22.986799999999999</v>
      </c>
      <c r="CK27">
        <v>999.9</v>
      </c>
      <c r="CL27">
        <v>0</v>
      </c>
      <c r="CM27">
        <v>0</v>
      </c>
      <c r="CN27">
        <v>9993.75</v>
      </c>
      <c r="CO27">
        <v>0</v>
      </c>
      <c r="CP27">
        <v>1.5289399999999999E-3</v>
      </c>
      <c r="CQ27">
        <v>100.176</v>
      </c>
      <c r="CR27">
        <v>0.90012199999999998</v>
      </c>
      <c r="CS27">
        <v>9.9877999999999995E-2</v>
      </c>
      <c r="CT27">
        <v>0</v>
      </c>
      <c r="CU27">
        <v>835.73099999999999</v>
      </c>
      <c r="CV27">
        <v>5.0011200000000002</v>
      </c>
      <c r="CW27">
        <v>805.46199999999999</v>
      </c>
      <c r="CX27">
        <v>932.39200000000005</v>
      </c>
      <c r="CY27">
        <v>35.186999999999998</v>
      </c>
      <c r="CZ27">
        <v>39.186999999999998</v>
      </c>
      <c r="DA27">
        <v>37.436999999999998</v>
      </c>
      <c r="DB27">
        <v>38.75</v>
      </c>
      <c r="DC27">
        <v>37.561999999999998</v>
      </c>
      <c r="DD27">
        <v>85.67</v>
      </c>
      <c r="DE27">
        <v>9.51</v>
      </c>
      <c r="DF27">
        <v>0</v>
      </c>
      <c r="DG27">
        <v>69.5</v>
      </c>
      <c r="DH27">
        <v>0</v>
      </c>
      <c r="DI27">
        <v>836.09151999999995</v>
      </c>
      <c r="DJ27">
        <v>-1.59830768571779</v>
      </c>
      <c r="DK27">
        <v>-3.41023080533208</v>
      </c>
      <c r="DL27">
        <v>803.96047999999996</v>
      </c>
      <c r="DM27">
        <v>15</v>
      </c>
      <c r="DN27">
        <v>1599829785.5</v>
      </c>
      <c r="DO27" t="s">
        <v>345</v>
      </c>
      <c r="DP27">
        <v>1599829785.5</v>
      </c>
      <c r="DQ27">
        <v>1599829649</v>
      </c>
      <c r="DR27">
        <v>11</v>
      </c>
      <c r="DS27">
        <v>-7.0000000000000001E-3</v>
      </c>
      <c r="DT27">
        <v>-2E-3</v>
      </c>
      <c r="DU27">
        <v>-2.0329999999999999</v>
      </c>
      <c r="DV27">
        <v>-0.105</v>
      </c>
      <c r="DW27">
        <v>395</v>
      </c>
      <c r="DX27">
        <v>12</v>
      </c>
      <c r="DY27">
        <v>0.56999999999999995</v>
      </c>
      <c r="DZ27">
        <v>0.02</v>
      </c>
      <c r="EA27">
        <v>399.9975</v>
      </c>
      <c r="EB27">
        <v>2.10056285172062E-2</v>
      </c>
      <c r="EC27">
        <v>3.5337656968167E-2</v>
      </c>
      <c r="ED27">
        <v>1</v>
      </c>
      <c r="EE27">
        <v>392.73514999999998</v>
      </c>
      <c r="EF27">
        <v>0.34018761726084001</v>
      </c>
      <c r="EG27">
        <v>3.48163395548646E-2</v>
      </c>
      <c r="EH27">
        <v>1</v>
      </c>
      <c r="EI27">
        <v>12.115337500000001</v>
      </c>
      <c r="EJ27">
        <v>0.14475309568477501</v>
      </c>
      <c r="EK27">
        <v>1.40730182885549E-2</v>
      </c>
      <c r="EL27">
        <v>1</v>
      </c>
      <c r="EM27">
        <v>15.82136</v>
      </c>
      <c r="EN27">
        <v>-9.7717823639831405E-2</v>
      </c>
      <c r="EO27">
        <v>9.5408280563061693E-3</v>
      </c>
      <c r="EP27">
        <v>1</v>
      </c>
      <c r="EQ27">
        <v>4</v>
      </c>
      <c r="ER27">
        <v>4</v>
      </c>
      <c r="ES27" t="s">
        <v>305</v>
      </c>
      <c r="ET27">
        <v>100</v>
      </c>
      <c r="EU27">
        <v>100</v>
      </c>
      <c r="EV27">
        <v>-2.0329999999999999</v>
      </c>
      <c r="EW27">
        <v>-0.10489999999999999</v>
      </c>
      <c r="EX27">
        <v>-2.02560000000005</v>
      </c>
      <c r="EY27">
        <v>0</v>
      </c>
      <c r="EZ27">
        <v>0</v>
      </c>
      <c r="FA27">
        <v>0</v>
      </c>
      <c r="FB27">
        <v>-0.10490952380952299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1.8</v>
      </c>
      <c r="FK27">
        <v>1.8</v>
      </c>
      <c r="FL27">
        <v>2</v>
      </c>
      <c r="FM27">
        <v>483.91</v>
      </c>
      <c r="FN27">
        <v>536.596</v>
      </c>
      <c r="FO27">
        <v>22.567699999999999</v>
      </c>
      <c r="FP27">
        <v>23.052600000000002</v>
      </c>
      <c r="FQ27">
        <v>30.000299999999999</v>
      </c>
      <c r="FR27">
        <v>22.9725</v>
      </c>
      <c r="FS27">
        <v>22.950399999999998</v>
      </c>
      <c r="FT27">
        <v>20.0486</v>
      </c>
      <c r="FU27">
        <v>77.400899999999993</v>
      </c>
      <c r="FV27">
        <v>52.067799999999998</v>
      </c>
      <c r="FW27">
        <v>22.570900000000002</v>
      </c>
      <c r="FX27">
        <v>400</v>
      </c>
      <c r="FY27">
        <v>12.2606</v>
      </c>
      <c r="FZ27">
        <v>102.697</v>
      </c>
      <c r="GA27">
        <v>102.91500000000001</v>
      </c>
    </row>
    <row r="28" spans="1:183" x14ac:dyDescent="0.35">
      <c r="A28">
        <v>11</v>
      </c>
      <c r="B28">
        <v>1599829862</v>
      </c>
      <c r="C28">
        <v>2699.5</v>
      </c>
      <c r="D28" t="s">
        <v>346</v>
      </c>
      <c r="E28" t="s">
        <v>347</v>
      </c>
      <c r="F28">
        <v>1599829862</v>
      </c>
      <c r="G28">
        <f t="shared" si="0"/>
        <v>2.5906192540369392E-3</v>
      </c>
      <c r="H28">
        <f t="shared" si="1"/>
        <v>1.9751432311394421</v>
      </c>
      <c r="I28">
        <f t="shared" si="2"/>
        <v>396.346</v>
      </c>
      <c r="J28">
        <f t="shared" si="3"/>
        <v>374.09628422730145</v>
      </c>
      <c r="K28">
        <f t="shared" si="4"/>
        <v>38.029373311152398</v>
      </c>
      <c r="L28">
        <f t="shared" si="5"/>
        <v>40.291204777708401</v>
      </c>
      <c r="M28">
        <f t="shared" si="6"/>
        <v>0.22136821241358617</v>
      </c>
      <c r="N28">
        <f t="shared" si="7"/>
        <v>2.9661835451615639</v>
      </c>
      <c r="O28">
        <f t="shared" si="8"/>
        <v>0.21258252441267392</v>
      </c>
      <c r="P28">
        <f t="shared" si="9"/>
        <v>0.13362438286107436</v>
      </c>
      <c r="Q28">
        <f t="shared" si="10"/>
        <v>8.1952413865573988</v>
      </c>
      <c r="R28">
        <f t="shared" si="11"/>
        <v>23.099834960193387</v>
      </c>
      <c r="S28">
        <f t="shared" si="12"/>
        <v>23.001899999999999</v>
      </c>
      <c r="T28">
        <f t="shared" si="13"/>
        <v>2.8200460058833636</v>
      </c>
      <c r="U28">
        <f t="shared" si="14"/>
        <v>54.610285638890929</v>
      </c>
      <c r="V28">
        <f t="shared" si="15"/>
        <v>1.6081979645634601</v>
      </c>
      <c r="W28">
        <f t="shared" si="16"/>
        <v>2.944862759366663</v>
      </c>
      <c r="X28">
        <f t="shared" si="17"/>
        <v>1.2118480413199035</v>
      </c>
      <c r="Y28">
        <f t="shared" si="18"/>
        <v>-114.24630910302902</v>
      </c>
      <c r="Z28">
        <f t="shared" si="19"/>
        <v>114.73749662824349</v>
      </c>
      <c r="AA28">
        <f t="shared" si="20"/>
        <v>8.047867339478401</v>
      </c>
      <c r="AB28">
        <f t="shared" si="21"/>
        <v>16.734296251250271</v>
      </c>
      <c r="AC28">
        <v>15</v>
      </c>
      <c r="AD28">
        <v>3</v>
      </c>
      <c r="AE28">
        <f t="shared" si="22"/>
        <v>1</v>
      </c>
      <c r="AF28">
        <f t="shared" si="23"/>
        <v>0</v>
      </c>
      <c r="AG28">
        <f t="shared" si="24"/>
        <v>54574.137981521781</v>
      </c>
      <c r="AH28" t="s">
        <v>298</v>
      </c>
      <c r="AI28">
        <v>10324.299999999999</v>
      </c>
      <c r="AJ28">
        <v>766.93679999999995</v>
      </c>
      <c r="AK28">
        <v>3258.24</v>
      </c>
      <c r="AL28">
        <f t="shared" si="25"/>
        <v>2491.3031999999998</v>
      </c>
      <c r="AM28">
        <f t="shared" si="26"/>
        <v>0.76461623453152627</v>
      </c>
      <c r="AN28">
        <v>-1.2721081925369599</v>
      </c>
      <c r="AO28" t="s">
        <v>348</v>
      </c>
      <c r="AP28">
        <v>10313.299999999999</v>
      </c>
      <c r="AQ28">
        <v>789.75487999999996</v>
      </c>
      <c r="AR28">
        <v>2683.35</v>
      </c>
      <c r="AS28">
        <f t="shared" si="27"/>
        <v>0.70568323923453891</v>
      </c>
      <c r="AT28">
        <v>0.5</v>
      </c>
      <c r="AU28">
        <f t="shared" si="28"/>
        <v>41.940691355378782</v>
      </c>
      <c r="AV28">
        <f t="shared" si="29"/>
        <v>1.9751432311394421</v>
      </c>
      <c r="AW28">
        <f t="shared" si="30"/>
        <v>14.798421465699862</v>
      </c>
      <c r="AX28">
        <f t="shared" si="31"/>
        <v>0.72740045092887617</v>
      </c>
      <c r="AY28">
        <f t="shared" si="32"/>
        <v>7.7424842527302556E-2</v>
      </c>
      <c r="AZ28">
        <f t="shared" si="33"/>
        <v>0.21424338979260996</v>
      </c>
      <c r="BA28" t="s">
        <v>349</v>
      </c>
      <c r="BB28">
        <v>731.48</v>
      </c>
      <c r="BC28">
        <f t="shared" si="34"/>
        <v>1951.87</v>
      </c>
      <c r="BD28">
        <f t="shared" si="35"/>
        <v>0.97014407721825735</v>
      </c>
      <c r="BE28">
        <f t="shared" si="36"/>
        <v>0.22752061929110795</v>
      </c>
      <c r="BF28">
        <f t="shared" si="37"/>
        <v>0.9880933402045029</v>
      </c>
      <c r="BG28">
        <f t="shared" si="38"/>
        <v>0.23075874506162072</v>
      </c>
      <c r="BH28">
        <f t="shared" si="39"/>
        <v>0.8985585370534348</v>
      </c>
      <c r="BI28">
        <f t="shared" si="40"/>
        <v>0.1014414629465652</v>
      </c>
      <c r="BJ28">
        <v>1684</v>
      </c>
      <c r="BK28">
        <v>300</v>
      </c>
      <c r="BL28">
        <v>300</v>
      </c>
      <c r="BM28">
        <v>300</v>
      </c>
      <c r="BN28">
        <v>10313.299999999999</v>
      </c>
      <c r="BO28">
        <v>2682.75</v>
      </c>
      <c r="BP28">
        <v>-8.51267E-3</v>
      </c>
      <c r="BQ28">
        <v>-42.27</v>
      </c>
      <c r="BR28">
        <f t="shared" si="41"/>
        <v>49.769399999999997</v>
      </c>
      <c r="BS28">
        <f t="shared" si="42"/>
        <v>41.940691355378782</v>
      </c>
      <c r="BT28">
        <f t="shared" si="43"/>
        <v>0.84270036117330693</v>
      </c>
      <c r="BU28">
        <f t="shared" si="44"/>
        <v>0.19540072234661388</v>
      </c>
      <c r="BV28">
        <v>6</v>
      </c>
      <c r="BW28">
        <v>0.5</v>
      </c>
      <c r="BX28" t="s">
        <v>299</v>
      </c>
      <c r="BY28">
        <v>1599829862</v>
      </c>
      <c r="BZ28">
        <v>396.346</v>
      </c>
      <c r="CA28">
        <v>399.94799999999998</v>
      </c>
      <c r="CB28">
        <v>15.819900000000001</v>
      </c>
      <c r="CC28">
        <v>12.7606</v>
      </c>
      <c r="CD28">
        <v>398.34800000000001</v>
      </c>
      <c r="CE28">
        <v>15.924799999999999</v>
      </c>
      <c r="CF28">
        <v>500.04300000000001</v>
      </c>
      <c r="CG28">
        <v>101.557</v>
      </c>
      <c r="CH28">
        <v>9.9645399999999995E-2</v>
      </c>
      <c r="CI28">
        <v>23.7194</v>
      </c>
      <c r="CJ28">
        <v>23.001899999999999</v>
      </c>
      <c r="CK28">
        <v>999.9</v>
      </c>
      <c r="CL28">
        <v>0</v>
      </c>
      <c r="CM28">
        <v>0</v>
      </c>
      <c r="CN28">
        <v>10053.799999999999</v>
      </c>
      <c r="CO28">
        <v>0</v>
      </c>
      <c r="CP28">
        <v>1.5289399999999999E-3</v>
      </c>
      <c r="CQ28">
        <v>49.769399999999997</v>
      </c>
      <c r="CR28">
        <v>0.89992000000000005</v>
      </c>
      <c r="CS28">
        <v>0.10008</v>
      </c>
      <c r="CT28">
        <v>0</v>
      </c>
      <c r="CU28">
        <v>790.29899999999998</v>
      </c>
      <c r="CV28">
        <v>5.0011200000000002</v>
      </c>
      <c r="CW28">
        <v>357.18400000000003</v>
      </c>
      <c r="CX28">
        <v>438.56</v>
      </c>
      <c r="CY28">
        <v>34.686999999999998</v>
      </c>
      <c r="CZ28">
        <v>38.875</v>
      </c>
      <c r="DA28">
        <v>37.061999999999998</v>
      </c>
      <c r="DB28">
        <v>38.436999999999998</v>
      </c>
      <c r="DC28">
        <v>37.125</v>
      </c>
      <c r="DD28">
        <v>40.29</v>
      </c>
      <c r="DE28">
        <v>4.4800000000000004</v>
      </c>
      <c r="DF28">
        <v>0</v>
      </c>
      <c r="DG28">
        <v>104.40000009536701</v>
      </c>
      <c r="DH28">
        <v>0</v>
      </c>
      <c r="DI28">
        <v>789.75487999999996</v>
      </c>
      <c r="DJ28">
        <v>4.3587691991616104</v>
      </c>
      <c r="DK28">
        <v>-0.531615472312994</v>
      </c>
      <c r="DL28">
        <v>358.69432</v>
      </c>
      <c r="DM28">
        <v>15</v>
      </c>
      <c r="DN28">
        <v>1599829890.5</v>
      </c>
      <c r="DO28" t="s">
        <v>350</v>
      </c>
      <c r="DP28">
        <v>1599829890.5</v>
      </c>
      <c r="DQ28">
        <v>1599829649</v>
      </c>
      <c r="DR28">
        <v>12</v>
      </c>
      <c r="DS28">
        <v>0.03</v>
      </c>
      <c r="DT28">
        <v>-2E-3</v>
      </c>
      <c r="DU28">
        <v>-2.0019999999999998</v>
      </c>
      <c r="DV28">
        <v>-0.105</v>
      </c>
      <c r="DW28">
        <v>395</v>
      </c>
      <c r="DX28">
        <v>12</v>
      </c>
      <c r="DY28">
        <v>0.49</v>
      </c>
      <c r="DZ28">
        <v>0.02</v>
      </c>
      <c r="EA28">
        <v>399.99807499999997</v>
      </c>
      <c r="EB28">
        <v>1.29568480294405E-2</v>
      </c>
      <c r="EC28">
        <v>6.3183616349500996E-2</v>
      </c>
      <c r="ED28">
        <v>1</v>
      </c>
      <c r="EE28">
        <v>396.28305</v>
      </c>
      <c r="EF28">
        <v>0.404667917447255</v>
      </c>
      <c r="EG28">
        <v>4.4328292319917001E-2</v>
      </c>
      <c r="EH28">
        <v>1</v>
      </c>
      <c r="EI28">
        <v>12.697307500000001</v>
      </c>
      <c r="EJ28">
        <v>0.43547279549717199</v>
      </c>
      <c r="EK28">
        <v>4.24948372599541E-2</v>
      </c>
      <c r="EL28">
        <v>1</v>
      </c>
      <c r="EM28">
        <v>15.7865875</v>
      </c>
      <c r="EN28">
        <v>0.27099399624763498</v>
      </c>
      <c r="EO28">
        <v>2.67690603822771E-2</v>
      </c>
      <c r="EP28">
        <v>1</v>
      </c>
      <c r="EQ28">
        <v>4</v>
      </c>
      <c r="ER28">
        <v>4</v>
      </c>
      <c r="ES28" t="s">
        <v>305</v>
      </c>
      <c r="ET28">
        <v>100</v>
      </c>
      <c r="EU28">
        <v>100</v>
      </c>
      <c r="EV28">
        <v>-2.0019999999999998</v>
      </c>
      <c r="EW28">
        <v>-0.10489999999999999</v>
      </c>
      <c r="EX28">
        <v>-2.03266666666656</v>
      </c>
      <c r="EY28">
        <v>0</v>
      </c>
      <c r="EZ28">
        <v>0</v>
      </c>
      <c r="FA28">
        <v>0</v>
      </c>
      <c r="FB28">
        <v>-0.10490952380952299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1.3</v>
      </c>
      <c r="FK28">
        <v>3.5</v>
      </c>
      <c r="FL28">
        <v>2</v>
      </c>
      <c r="FM28">
        <v>483.53399999999999</v>
      </c>
      <c r="FN28">
        <v>536.61099999999999</v>
      </c>
      <c r="FO28">
        <v>22.577000000000002</v>
      </c>
      <c r="FP28">
        <v>23.090599999999998</v>
      </c>
      <c r="FQ28">
        <v>30.000299999999999</v>
      </c>
      <c r="FR28">
        <v>23.007899999999999</v>
      </c>
      <c r="FS28">
        <v>22.986000000000001</v>
      </c>
      <c r="FT28">
        <v>20.058399999999999</v>
      </c>
      <c r="FU28">
        <v>67.922899999999998</v>
      </c>
      <c r="FV28">
        <v>51.776400000000002</v>
      </c>
      <c r="FW28">
        <v>22.553999999999998</v>
      </c>
      <c r="FX28">
        <v>400</v>
      </c>
      <c r="FY28">
        <v>12.8527</v>
      </c>
      <c r="FZ28">
        <v>102.68899999999999</v>
      </c>
      <c r="GA28">
        <v>102.9</v>
      </c>
    </row>
    <row r="29" spans="1:183" x14ac:dyDescent="0.35">
      <c r="A29">
        <v>12</v>
      </c>
      <c r="B29">
        <v>1599829961</v>
      </c>
      <c r="C29">
        <v>2798.5</v>
      </c>
      <c r="D29" t="s">
        <v>351</v>
      </c>
      <c r="E29" t="s">
        <v>352</v>
      </c>
      <c r="F29">
        <v>1599829961</v>
      </c>
      <c r="G29">
        <f t="shared" si="0"/>
        <v>2.1182970536338694E-3</v>
      </c>
      <c r="H29">
        <f t="shared" si="1"/>
        <v>-0.60680093400190094</v>
      </c>
      <c r="I29">
        <f t="shared" si="2"/>
        <v>399.74599999999998</v>
      </c>
      <c r="J29">
        <f t="shared" si="3"/>
        <v>397.58096908596906</v>
      </c>
      <c r="K29">
        <f t="shared" si="4"/>
        <v>40.417546928699061</v>
      </c>
      <c r="L29">
        <f t="shared" si="5"/>
        <v>40.637641061401396</v>
      </c>
      <c r="M29">
        <f t="shared" si="6"/>
        <v>0.18074768917009032</v>
      </c>
      <c r="N29">
        <f t="shared" si="7"/>
        <v>2.9589553757053446</v>
      </c>
      <c r="O29">
        <f t="shared" si="8"/>
        <v>0.17483031335078805</v>
      </c>
      <c r="P29">
        <f t="shared" si="9"/>
        <v>0.10978446042342124</v>
      </c>
      <c r="Q29">
        <f t="shared" si="10"/>
        <v>1.9963409403257826E-3</v>
      </c>
      <c r="R29">
        <f t="shared" si="11"/>
        <v>23.133597769309379</v>
      </c>
      <c r="S29">
        <f t="shared" si="12"/>
        <v>22.9739</v>
      </c>
      <c r="T29">
        <f t="shared" si="13"/>
        <v>2.815270410021788</v>
      </c>
      <c r="U29">
        <f t="shared" si="14"/>
        <v>54.811403939732337</v>
      </c>
      <c r="V29">
        <f t="shared" si="15"/>
        <v>1.6103544363807201</v>
      </c>
      <c r="W29">
        <f t="shared" si="16"/>
        <v>2.9379915868445532</v>
      </c>
      <c r="X29">
        <f t="shared" si="17"/>
        <v>1.2049159736410679</v>
      </c>
      <c r="Y29">
        <f t="shared" si="18"/>
        <v>-93.416900065253643</v>
      </c>
      <c r="Z29">
        <f t="shared" si="19"/>
        <v>112.73504700535892</v>
      </c>
      <c r="AA29">
        <f t="shared" si="20"/>
        <v>7.9240486273899062</v>
      </c>
      <c r="AB29">
        <f t="shared" si="21"/>
        <v>27.244191908435511</v>
      </c>
      <c r="AC29">
        <v>15</v>
      </c>
      <c r="AD29">
        <v>3</v>
      </c>
      <c r="AE29">
        <f t="shared" si="22"/>
        <v>1</v>
      </c>
      <c r="AF29">
        <f t="shared" si="23"/>
        <v>0</v>
      </c>
      <c r="AG29">
        <f t="shared" si="24"/>
        <v>54367.45578930607</v>
      </c>
      <c r="AH29" t="s">
        <v>353</v>
      </c>
      <c r="AI29">
        <v>10312.5</v>
      </c>
      <c r="AJ29">
        <v>709.24040000000002</v>
      </c>
      <c r="AK29">
        <v>2857.91</v>
      </c>
      <c r="AL29">
        <f t="shared" si="25"/>
        <v>2148.6695999999997</v>
      </c>
      <c r="AM29">
        <f t="shared" si="26"/>
        <v>0.75183249297563604</v>
      </c>
      <c r="AN29">
        <v>-0.60680093400190105</v>
      </c>
      <c r="AO29" t="s">
        <v>354</v>
      </c>
      <c r="AP29" t="s">
        <v>354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-0.60680093400190094</v>
      </c>
      <c r="AW29" t="e">
        <f t="shared" si="30"/>
        <v>#DIV/0!</v>
      </c>
      <c r="AX29" t="e">
        <f t="shared" si="31"/>
        <v>#DIV/0!</v>
      </c>
      <c r="AY29">
        <f t="shared" si="32"/>
        <v>5.2844086275232233E-15</v>
      </c>
      <c r="AZ29" t="e">
        <f t="shared" si="33"/>
        <v>#DIV/0!</v>
      </c>
      <c r="BA29" t="s">
        <v>354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1.3300835084184186</v>
      </c>
      <c r="BH29" t="e">
        <f t="shared" si="39"/>
        <v>#DIV/0!</v>
      </c>
      <c r="BI29" t="e">
        <f t="shared" si="40"/>
        <v>#DIV/0!</v>
      </c>
      <c r="BJ29">
        <v>1686</v>
      </c>
      <c r="BK29">
        <v>300</v>
      </c>
      <c r="BL29">
        <v>300</v>
      </c>
      <c r="BM29">
        <v>300</v>
      </c>
      <c r="BN29">
        <v>10312.5</v>
      </c>
      <c r="BO29">
        <v>2834.95</v>
      </c>
      <c r="BP29">
        <v>-8.5521399999999997E-3</v>
      </c>
      <c r="BQ29">
        <v>-19.34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1599829961</v>
      </c>
      <c r="BZ29">
        <v>399.74599999999998</v>
      </c>
      <c r="CA29">
        <v>400.03399999999999</v>
      </c>
      <c r="CB29">
        <v>15.8408</v>
      </c>
      <c r="CC29">
        <v>13.338900000000001</v>
      </c>
      <c r="CD29">
        <v>401.863</v>
      </c>
      <c r="CE29">
        <v>15.9457</v>
      </c>
      <c r="CF29">
        <v>499.95800000000003</v>
      </c>
      <c r="CG29">
        <v>101.559</v>
      </c>
      <c r="CH29">
        <v>9.9655900000000006E-2</v>
      </c>
      <c r="CI29">
        <v>23.680599999999998</v>
      </c>
      <c r="CJ29">
        <v>22.9739</v>
      </c>
      <c r="CK29">
        <v>999.9</v>
      </c>
      <c r="CL29">
        <v>0</v>
      </c>
      <c r="CM29">
        <v>0</v>
      </c>
      <c r="CN29">
        <v>10012.5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708.46</v>
      </c>
      <c r="CV29">
        <v>5.0011199999999999E-2</v>
      </c>
      <c r="CW29">
        <v>-20.92</v>
      </c>
      <c r="CX29">
        <v>-2.42</v>
      </c>
      <c r="CY29">
        <v>34.311999999999998</v>
      </c>
      <c r="CZ29">
        <v>38.561999999999998</v>
      </c>
      <c r="DA29">
        <v>36.625</v>
      </c>
      <c r="DB29">
        <v>38.125</v>
      </c>
      <c r="DC29">
        <v>36.625</v>
      </c>
      <c r="DD29">
        <v>0</v>
      </c>
      <c r="DE29">
        <v>0</v>
      </c>
      <c r="DF29">
        <v>0</v>
      </c>
      <c r="DG29">
        <v>98.400000095367403</v>
      </c>
      <c r="DH29">
        <v>0</v>
      </c>
      <c r="DI29">
        <v>709.24040000000002</v>
      </c>
      <c r="DJ29">
        <v>2.3746153999721402</v>
      </c>
      <c r="DK29">
        <v>-12.1769229931192</v>
      </c>
      <c r="DL29">
        <v>-16.5748</v>
      </c>
      <c r="DM29">
        <v>15</v>
      </c>
      <c r="DN29">
        <v>1599829975.5</v>
      </c>
      <c r="DO29" t="s">
        <v>355</v>
      </c>
      <c r="DP29">
        <v>1599829975.5</v>
      </c>
      <c r="DQ29">
        <v>1599829649</v>
      </c>
      <c r="DR29">
        <v>13</v>
      </c>
      <c r="DS29">
        <v>-0.115</v>
      </c>
      <c r="DT29">
        <v>-2E-3</v>
      </c>
      <c r="DU29">
        <v>-2.117</v>
      </c>
      <c r="DV29">
        <v>-0.105</v>
      </c>
      <c r="DW29">
        <v>397</v>
      </c>
      <c r="DX29">
        <v>12</v>
      </c>
      <c r="DY29">
        <v>1.02</v>
      </c>
      <c r="DZ29">
        <v>0.02</v>
      </c>
      <c r="EA29">
        <v>399.97160000000002</v>
      </c>
      <c r="EB29">
        <v>6.3332082550916297E-2</v>
      </c>
      <c r="EC29">
        <v>9.2886166892601901E-2</v>
      </c>
      <c r="ED29">
        <v>1</v>
      </c>
      <c r="EE29">
        <v>399.70822500000003</v>
      </c>
      <c r="EF29">
        <v>0.98984240149962499</v>
      </c>
      <c r="EG29">
        <v>9.6148449675489203E-2</v>
      </c>
      <c r="EH29">
        <v>1</v>
      </c>
      <c r="EI29">
        <v>13.275337499999999</v>
      </c>
      <c r="EJ29">
        <v>0.41917711069417801</v>
      </c>
      <c r="EK29">
        <v>4.0429881817165898E-2</v>
      </c>
      <c r="EL29">
        <v>1</v>
      </c>
      <c r="EM29">
        <v>15.820467499999999</v>
      </c>
      <c r="EN29">
        <v>0.14251069418384599</v>
      </c>
      <c r="EO29">
        <v>1.38137682675656E-2</v>
      </c>
      <c r="EP29">
        <v>1</v>
      </c>
      <c r="EQ29">
        <v>4</v>
      </c>
      <c r="ER29">
        <v>4</v>
      </c>
      <c r="ES29" t="s">
        <v>305</v>
      </c>
      <c r="ET29">
        <v>100</v>
      </c>
      <c r="EU29">
        <v>100</v>
      </c>
      <c r="EV29">
        <v>-2.117</v>
      </c>
      <c r="EW29">
        <v>-0.10489999999999999</v>
      </c>
      <c r="EX29">
        <v>-2.0023809523810301</v>
      </c>
      <c r="EY29">
        <v>0</v>
      </c>
      <c r="EZ29">
        <v>0</v>
      </c>
      <c r="FA29">
        <v>0</v>
      </c>
      <c r="FB29">
        <v>-0.10490952380952299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1.2</v>
      </c>
      <c r="FK29">
        <v>5.2</v>
      </c>
      <c r="FL29">
        <v>2</v>
      </c>
      <c r="FM29">
        <v>482.971</v>
      </c>
      <c r="FN29">
        <v>537.10799999999995</v>
      </c>
      <c r="FO29">
        <v>22.735900000000001</v>
      </c>
      <c r="FP29">
        <v>23.119700000000002</v>
      </c>
      <c r="FQ29">
        <v>30.0002</v>
      </c>
      <c r="FR29">
        <v>23.035499999999999</v>
      </c>
      <c r="FS29">
        <v>23.011500000000002</v>
      </c>
      <c r="FT29">
        <v>20.0716</v>
      </c>
      <c r="FU29">
        <v>60.485300000000002</v>
      </c>
      <c r="FV29">
        <v>51.897599999999997</v>
      </c>
      <c r="FW29">
        <v>22.750599999999999</v>
      </c>
      <c r="FX29">
        <v>400</v>
      </c>
      <c r="FY29">
        <v>13.455399999999999</v>
      </c>
      <c r="FZ29">
        <v>102.68600000000001</v>
      </c>
      <c r="GA29">
        <v>102.89400000000001</v>
      </c>
    </row>
    <row r="30" spans="1:183" x14ac:dyDescent="0.35">
      <c r="A30">
        <v>13</v>
      </c>
      <c r="B30">
        <v>1599831317.5999999</v>
      </c>
      <c r="C30">
        <v>4155.0999999046298</v>
      </c>
      <c r="D30" t="s">
        <v>356</v>
      </c>
      <c r="E30" t="s">
        <v>357</v>
      </c>
      <c r="F30">
        <v>1599831317.5999999</v>
      </c>
      <c r="G30">
        <f t="shared" si="0"/>
        <v>1.0010079909404319E-3</v>
      </c>
      <c r="H30">
        <f t="shared" si="1"/>
        <v>-0.98016065661022478</v>
      </c>
      <c r="I30">
        <f t="shared" si="2"/>
        <v>400.65499999999997</v>
      </c>
      <c r="J30">
        <f t="shared" si="3"/>
        <v>411.69867137673992</v>
      </c>
      <c r="K30">
        <f t="shared" si="4"/>
        <v>41.843854915598136</v>
      </c>
      <c r="L30">
        <f t="shared" si="5"/>
        <v>40.721408293949999</v>
      </c>
      <c r="M30">
        <f t="shared" si="6"/>
        <v>8.4225235653539274E-2</v>
      </c>
      <c r="N30">
        <f t="shared" si="7"/>
        <v>2.9532847957437367</v>
      </c>
      <c r="O30">
        <f t="shared" si="8"/>
        <v>8.2913204421221229E-2</v>
      </c>
      <c r="P30">
        <f t="shared" si="9"/>
        <v>5.1936931006415721E-2</v>
      </c>
      <c r="Q30">
        <f t="shared" si="10"/>
        <v>1.9963409403257826E-3</v>
      </c>
      <c r="R30">
        <f t="shared" si="11"/>
        <v>23.391849829852983</v>
      </c>
      <c r="S30">
        <f t="shared" si="12"/>
        <v>23.001100000000001</v>
      </c>
      <c r="T30">
        <f t="shared" si="13"/>
        <v>2.8199094620023479</v>
      </c>
      <c r="U30">
        <f t="shared" si="14"/>
        <v>55.226749618075033</v>
      </c>
      <c r="V30">
        <f t="shared" si="15"/>
        <v>1.6196480114039999</v>
      </c>
      <c r="W30">
        <f t="shared" si="16"/>
        <v>2.9327237662994912</v>
      </c>
      <c r="X30">
        <f t="shared" si="17"/>
        <v>1.200261450598348</v>
      </c>
      <c r="Y30">
        <f t="shared" si="18"/>
        <v>-44.144452400473043</v>
      </c>
      <c r="Z30">
        <f t="shared" si="19"/>
        <v>103.44360319331606</v>
      </c>
      <c r="AA30">
        <f t="shared" si="20"/>
        <v>7.2848245415727035</v>
      </c>
      <c r="AB30">
        <f t="shared" si="21"/>
        <v>66.585971675356049</v>
      </c>
      <c r="AC30">
        <v>15</v>
      </c>
      <c r="AD30">
        <v>3</v>
      </c>
      <c r="AE30">
        <f t="shared" si="22"/>
        <v>1</v>
      </c>
      <c r="AF30">
        <f t="shared" si="23"/>
        <v>0</v>
      </c>
      <c r="AG30">
        <f t="shared" si="24"/>
        <v>54204.896954028423</v>
      </c>
      <c r="AH30" t="s">
        <v>358</v>
      </c>
      <c r="AI30">
        <v>10311.700000000001</v>
      </c>
      <c r="AJ30">
        <v>702.61</v>
      </c>
      <c r="AK30">
        <v>3252.15</v>
      </c>
      <c r="AL30">
        <f t="shared" si="25"/>
        <v>2549.54</v>
      </c>
      <c r="AM30">
        <f t="shared" si="26"/>
        <v>0.78395522961733</v>
      </c>
      <c r="AN30">
        <v>-0.980160656610225</v>
      </c>
      <c r="AO30" t="s">
        <v>354</v>
      </c>
      <c r="AP30" t="s">
        <v>354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-0.98016065661022478</v>
      </c>
      <c r="AW30" t="e">
        <f t="shared" si="30"/>
        <v>#DIV/0!</v>
      </c>
      <c r="AX30" t="e">
        <f t="shared" si="31"/>
        <v>#DIV/0!</v>
      </c>
      <c r="AY30">
        <f t="shared" si="32"/>
        <v>1.0568817255046447E-14</v>
      </c>
      <c r="AZ30" t="e">
        <f t="shared" si="33"/>
        <v>#DIV/0!</v>
      </c>
      <c r="BA30" t="s">
        <v>354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1.2755830463534599</v>
      </c>
      <c r="BH30" t="e">
        <f t="shared" si="39"/>
        <v>#DIV/0!</v>
      </c>
      <c r="BI30" t="e">
        <f t="shared" si="40"/>
        <v>#DIV/0!</v>
      </c>
      <c r="BJ30">
        <v>1687</v>
      </c>
      <c r="BK30">
        <v>300</v>
      </c>
      <c r="BL30">
        <v>300</v>
      </c>
      <c r="BM30">
        <v>300</v>
      </c>
      <c r="BN30">
        <v>10311.700000000001</v>
      </c>
      <c r="BO30">
        <v>3182.14</v>
      </c>
      <c r="BP30">
        <v>-8.5540600000000005E-3</v>
      </c>
      <c r="BQ30">
        <v>30.54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1599831317.5999999</v>
      </c>
      <c r="BZ30">
        <v>400.65499999999997</v>
      </c>
      <c r="CA30">
        <v>399.96</v>
      </c>
      <c r="CB30">
        <v>15.935600000000001</v>
      </c>
      <c r="CC30">
        <v>14.753399999999999</v>
      </c>
      <c r="CD30">
        <v>402.89699999999999</v>
      </c>
      <c r="CE30">
        <v>16.040500000000002</v>
      </c>
      <c r="CF30">
        <v>499.94400000000002</v>
      </c>
      <c r="CG30">
        <v>101.53700000000001</v>
      </c>
      <c r="CH30">
        <v>0.10009</v>
      </c>
      <c r="CI30">
        <v>23.6508</v>
      </c>
      <c r="CJ30">
        <v>23.001100000000001</v>
      </c>
      <c r="CK30">
        <v>999.9</v>
      </c>
      <c r="CL30">
        <v>0</v>
      </c>
      <c r="CM30">
        <v>0</v>
      </c>
      <c r="CN30">
        <v>9982.5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697.95</v>
      </c>
      <c r="CV30">
        <v>5.0011199999999999E-2</v>
      </c>
      <c r="CW30">
        <v>-14.4</v>
      </c>
      <c r="CX30">
        <v>-0.97</v>
      </c>
      <c r="CY30">
        <v>34.25</v>
      </c>
      <c r="CZ30">
        <v>39.125</v>
      </c>
      <c r="DA30">
        <v>36.875</v>
      </c>
      <c r="DB30">
        <v>38.875</v>
      </c>
      <c r="DC30">
        <v>36.686999999999998</v>
      </c>
      <c r="DD30">
        <v>0</v>
      </c>
      <c r="DE30">
        <v>0</v>
      </c>
      <c r="DF30">
        <v>0</v>
      </c>
      <c r="DG30">
        <v>1356</v>
      </c>
      <c r="DH30">
        <v>0</v>
      </c>
      <c r="DI30">
        <v>702.61</v>
      </c>
      <c r="DJ30">
        <v>1.16000010649371</v>
      </c>
      <c r="DK30">
        <v>7.7161537965021001</v>
      </c>
      <c r="DL30">
        <v>-17.417200000000001</v>
      </c>
      <c r="DM30">
        <v>15</v>
      </c>
      <c r="DN30">
        <v>1599831336.0999999</v>
      </c>
      <c r="DO30" t="s">
        <v>359</v>
      </c>
      <c r="DP30">
        <v>1599831336.0999999</v>
      </c>
      <c r="DQ30">
        <v>1599829649</v>
      </c>
      <c r="DR30">
        <v>14</v>
      </c>
      <c r="DS30">
        <v>-0.125</v>
      </c>
      <c r="DT30">
        <v>-2E-3</v>
      </c>
      <c r="DU30">
        <v>-2.242</v>
      </c>
      <c r="DV30">
        <v>-0.105</v>
      </c>
      <c r="DW30">
        <v>395</v>
      </c>
      <c r="DX30">
        <v>12</v>
      </c>
      <c r="DY30">
        <v>1.63</v>
      </c>
      <c r="DZ30">
        <v>0.02</v>
      </c>
      <c r="EA30">
        <v>399.99247500000001</v>
      </c>
      <c r="EB30">
        <v>1.2945590993975601E-3</v>
      </c>
      <c r="EC30">
        <v>5.7846342797102303E-2</v>
      </c>
      <c r="ED30">
        <v>1</v>
      </c>
      <c r="EE30">
        <v>400.79390000000001</v>
      </c>
      <c r="EF30">
        <v>7.1819887428093004E-2</v>
      </c>
      <c r="EG30">
        <v>1.6582822437692501E-2</v>
      </c>
      <c r="EH30">
        <v>1</v>
      </c>
      <c r="EI30">
        <v>14.76145</v>
      </c>
      <c r="EJ30">
        <v>-6.2042026266468597E-2</v>
      </c>
      <c r="EK30">
        <v>6.8190175245411997E-3</v>
      </c>
      <c r="EL30">
        <v>1</v>
      </c>
      <c r="EM30">
        <v>15.935945</v>
      </c>
      <c r="EN30">
        <v>1.0795497185692201E-2</v>
      </c>
      <c r="EO30">
        <v>1.87108925495282E-3</v>
      </c>
      <c r="EP30">
        <v>1</v>
      </c>
      <c r="EQ30">
        <v>4</v>
      </c>
      <c r="ER30">
        <v>4</v>
      </c>
      <c r="ES30" t="s">
        <v>305</v>
      </c>
      <c r="ET30">
        <v>100</v>
      </c>
      <c r="EU30">
        <v>100</v>
      </c>
      <c r="EV30">
        <v>-2.242</v>
      </c>
      <c r="EW30">
        <v>-0.10489999999999999</v>
      </c>
      <c r="EX30">
        <v>-2.1173333333333599</v>
      </c>
      <c r="EY30">
        <v>0</v>
      </c>
      <c r="EZ30">
        <v>0</v>
      </c>
      <c r="FA30">
        <v>0</v>
      </c>
      <c r="FB30">
        <v>-0.10490952380952299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22.4</v>
      </c>
      <c r="FK30">
        <v>27.8</v>
      </c>
      <c r="FL30">
        <v>2</v>
      </c>
      <c r="FM30">
        <v>483.16899999999998</v>
      </c>
      <c r="FN30">
        <v>533.61900000000003</v>
      </c>
      <c r="FO30">
        <v>22.664200000000001</v>
      </c>
      <c r="FP30">
        <v>23.206199999999999</v>
      </c>
      <c r="FQ30">
        <v>30.0001</v>
      </c>
      <c r="FR30">
        <v>23.148399999999999</v>
      </c>
      <c r="FS30">
        <v>23.1313</v>
      </c>
      <c r="FT30">
        <v>20.155899999999999</v>
      </c>
      <c r="FU30">
        <v>51.2639</v>
      </c>
      <c r="FV30">
        <v>58.754800000000003</v>
      </c>
      <c r="FW30">
        <v>22.667100000000001</v>
      </c>
      <c r="FX30">
        <v>400</v>
      </c>
      <c r="FY30">
        <v>14.6866</v>
      </c>
      <c r="FZ30">
        <v>102.67</v>
      </c>
      <c r="GA30">
        <v>102.861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2020-09-11T08:36:30Z</dcterms:created>
  <dcterms:modified xsi:type="dcterms:W3CDTF">2020-09-21T13:52:24Z</dcterms:modified>
</cp:coreProperties>
</file>